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0" yWindow="0" windowWidth="15480" windowHeight="11640" activeTab="1"/>
  </bookViews>
  <sheets>
    <sheet name="Plantilla" sheetId="10" r:id="rId1"/>
    <sheet name="Resumen Plazas" sheetId="11" r:id="rId2"/>
  </sheets>
  <definedNames>
    <definedName name="_xlnm._FilterDatabase" localSheetId="0" hidden="1">Plantilla!$A$9:$IT$107</definedName>
    <definedName name="_xlnm.Print_Area" localSheetId="0">Plantilla!$B$2:$AN$109</definedName>
    <definedName name="_xlnm.Print_Area" localSheetId="1">'Resumen Plazas'!$A$1:$P$64</definedName>
  </definedNames>
  <calcPr calcId="125725"/>
</workbook>
</file>

<file path=xl/calcChain.xml><?xml version="1.0" encoding="utf-8"?>
<calcChain xmlns="http://schemas.openxmlformats.org/spreadsheetml/2006/main">
  <c r="B13" i="11"/>
  <c r="B21"/>
  <c r="B39"/>
  <c r="B60"/>
  <c r="J38"/>
  <c r="L38" s="1"/>
  <c r="J37"/>
  <c r="J36"/>
  <c r="L36" s="1"/>
  <c r="J35"/>
  <c r="J34"/>
  <c r="L34" s="1"/>
  <c r="J33"/>
  <c r="J59"/>
  <c r="L59" s="1"/>
  <c r="J58"/>
  <c r="J57"/>
  <c r="L57" s="1"/>
  <c r="J56"/>
  <c r="J55"/>
  <c r="L55" s="1"/>
  <c r="J54"/>
  <c r="J53"/>
  <c r="L53" s="1"/>
  <c r="J52"/>
  <c r="J51"/>
  <c r="L51" s="1"/>
  <c r="J50"/>
  <c r="J49"/>
  <c r="L49" s="1"/>
  <c r="J48"/>
  <c r="J47"/>
  <c r="L47" s="1"/>
  <c r="J46"/>
  <c r="J45"/>
  <c r="L45" s="1"/>
  <c r="J43"/>
  <c r="L43" s="1"/>
  <c r="J44"/>
  <c r="J28"/>
  <c r="L28" s="1"/>
  <c r="J27"/>
  <c r="L27" s="1"/>
  <c r="J26"/>
  <c r="J25"/>
  <c r="L25" s="1"/>
  <c r="J20"/>
  <c r="J19"/>
  <c r="L19" s="1"/>
  <c r="J18"/>
  <c r="J11"/>
  <c r="L11" s="1"/>
  <c r="L58"/>
  <c r="L56"/>
  <c r="L54"/>
  <c r="L52"/>
  <c r="L50"/>
  <c r="L48"/>
  <c r="L46"/>
  <c r="L44"/>
  <c r="L37"/>
  <c r="L35"/>
  <c r="L33"/>
  <c r="L26"/>
  <c r="L20"/>
  <c r="L18"/>
  <c r="L17"/>
  <c r="L12"/>
  <c r="L10"/>
  <c r="L9"/>
  <c r="N29" l="1"/>
  <c r="N39"/>
  <c r="N60"/>
  <c r="N21"/>
  <c r="N12"/>
  <c r="N62" l="1"/>
  <c r="A11" i="10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M109" l="1"/>
  <c r="AL109"/>
  <c r="AK109"/>
  <c r="AA109"/>
  <c r="W109"/>
  <c r="V109"/>
  <c r="U109"/>
  <c r="T109"/>
  <c r="S109"/>
  <c r="R109"/>
  <c r="Q109"/>
  <c r="P109"/>
  <c r="AJ107"/>
  <c r="AI107"/>
  <c r="AH107"/>
  <c r="AG107"/>
  <c r="AF107"/>
  <c r="AE107"/>
  <c r="AD107"/>
  <c r="AC107"/>
  <c r="AB107"/>
  <c r="Z107"/>
  <c r="Y107"/>
  <c r="X107"/>
  <c r="AJ106"/>
  <c r="AI106"/>
  <c r="AH106"/>
  <c r="AG106"/>
  <c r="AF106"/>
  <c r="AE106"/>
  <c r="AD106"/>
  <c r="AC106"/>
  <c r="AB106"/>
  <c r="Z106"/>
  <c r="Y106"/>
  <c r="X106"/>
  <c r="AJ105"/>
  <c r="AI105"/>
  <c r="AH105"/>
  <c r="AG105"/>
  <c r="AF105"/>
  <c r="AE105"/>
  <c r="AD105"/>
  <c r="AC105"/>
  <c r="AB105"/>
  <c r="Z105"/>
  <c r="Y105"/>
  <c r="X105"/>
  <c r="AJ104"/>
  <c r="AI104"/>
  <c r="AH104"/>
  <c r="AG104"/>
  <c r="AF104"/>
  <c r="AE104"/>
  <c r="AD104"/>
  <c r="AC104"/>
  <c r="AB104"/>
  <c r="Z104"/>
  <c r="Y104"/>
  <c r="X104"/>
  <c r="AJ103"/>
  <c r="AI103"/>
  <c r="AH103"/>
  <c r="AG103"/>
  <c r="AF103"/>
  <c r="AE103"/>
  <c r="AD103"/>
  <c r="AC103"/>
  <c r="AB103"/>
  <c r="Z103"/>
  <c r="Y103"/>
  <c r="X103"/>
  <c r="AJ102"/>
  <c r="AI102"/>
  <c r="AH102"/>
  <c r="AG102"/>
  <c r="AF102"/>
  <c r="AE102"/>
  <c r="AD102"/>
  <c r="AC102"/>
  <c r="AB102"/>
  <c r="Z102"/>
  <c r="Y102"/>
  <c r="X102"/>
  <c r="AJ101"/>
  <c r="AI101"/>
  <c r="AH101"/>
  <c r="AG101"/>
  <c r="AF101"/>
  <c r="AE101"/>
  <c r="AD101"/>
  <c r="AC101"/>
  <c r="AB101"/>
  <c r="Z101"/>
  <c r="Y101"/>
  <c r="X101"/>
  <c r="AJ100"/>
  <c r="AI100"/>
  <c r="AH100"/>
  <c r="AG100"/>
  <c r="AF100"/>
  <c r="AE100"/>
  <c r="AD100"/>
  <c r="AC100"/>
  <c r="AB100"/>
  <c r="Z100"/>
  <c r="Y100"/>
  <c r="X100"/>
  <c r="AJ99"/>
  <c r="AI99"/>
  <c r="AH99"/>
  <c r="AG99"/>
  <c r="AF99"/>
  <c r="AE99"/>
  <c r="AD99"/>
  <c r="AC99"/>
  <c r="AB99"/>
  <c r="Z99"/>
  <c r="Y99"/>
  <c r="X99"/>
  <c r="AJ98"/>
  <c r="AI98"/>
  <c r="AH98"/>
  <c r="AG98"/>
  <c r="AF98"/>
  <c r="AE98"/>
  <c r="AD98"/>
  <c r="AC98"/>
  <c r="AB98"/>
  <c r="Z98"/>
  <c r="Y98"/>
  <c r="X98"/>
  <c r="AJ97"/>
  <c r="AI97"/>
  <c r="AH97"/>
  <c r="AG97"/>
  <c r="AF97"/>
  <c r="AE97"/>
  <c r="AD97"/>
  <c r="AC97"/>
  <c r="AB97"/>
  <c r="Z97"/>
  <c r="Y97"/>
  <c r="X97"/>
  <c r="AJ96"/>
  <c r="AI96"/>
  <c r="AH96"/>
  <c r="AG96"/>
  <c r="AF96"/>
  <c r="AE96"/>
  <c r="AD96"/>
  <c r="AC96"/>
  <c r="AB96"/>
  <c r="Z96"/>
  <c r="Y96"/>
  <c r="X96"/>
  <c r="AJ95"/>
  <c r="AI95"/>
  <c r="AH95"/>
  <c r="AG95"/>
  <c r="AF95"/>
  <c r="AE95"/>
  <c r="AD95"/>
  <c r="AC95"/>
  <c r="AB95"/>
  <c r="Z95"/>
  <c r="Y95"/>
  <c r="X95"/>
  <c r="AJ94"/>
  <c r="AJ109" s="1"/>
  <c r="AI94"/>
  <c r="AH94"/>
  <c r="AG94"/>
  <c r="AF94"/>
  <c r="AE94"/>
  <c r="AD94"/>
  <c r="AC94"/>
  <c r="AB94"/>
  <c r="Z94"/>
  <c r="Y94"/>
  <c r="X94"/>
  <c r="AI93"/>
  <c r="AH93"/>
  <c r="AG93"/>
  <c r="AF93"/>
  <c r="AE93"/>
  <c r="AD93"/>
  <c r="AC93"/>
  <c r="AB93"/>
  <c r="Z93"/>
  <c r="Y93"/>
  <c r="X93"/>
  <c r="AI92"/>
  <c r="AH92"/>
  <c r="AG92"/>
  <c r="AF92"/>
  <c r="AE92"/>
  <c r="AD92"/>
  <c r="AC92"/>
  <c r="AB92"/>
  <c r="Z92"/>
  <c r="Y92"/>
  <c r="X92"/>
  <c r="AI91"/>
  <c r="AH91"/>
  <c r="AG91"/>
  <c r="AF91"/>
  <c r="AE91"/>
  <c r="AD91"/>
  <c r="AC91"/>
  <c r="AB91"/>
  <c r="Z91"/>
  <c r="Y91"/>
  <c r="X91"/>
  <c r="AI90"/>
  <c r="AH90"/>
  <c r="AG90"/>
  <c r="AF90"/>
  <c r="AE90"/>
  <c r="AD90"/>
  <c r="AC90"/>
  <c r="AB90"/>
  <c r="Z90"/>
  <c r="Y90"/>
  <c r="X90"/>
  <c r="AI89"/>
  <c r="AH89"/>
  <c r="AG89"/>
  <c r="AF89"/>
  <c r="AE89"/>
  <c r="AD89"/>
  <c r="AC89"/>
  <c r="AB89"/>
  <c r="Z89"/>
  <c r="Y89"/>
  <c r="X89"/>
  <c r="AI88"/>
  <c r="AH88"/>
  <c r="AG88"/>
  <c r="AF88"/>
  <c r="AE88"/>
  <c r="AD88"/>
  <c r="AC88"/>
  <c r="AB88"/>
  <c r="Z88"/>
  <c r="Y88"/>
  <c r="X88"/>
  <c r="AI87"/>
  <c r="AH87"/>
  <c r="AG87"/>
  <c r="AF87"/>
  <c r="AE87"/>
  <c r="AD87"/>
  <c r="AC87"/>
  <c r="AB87"/>
  <c r="Z87"/>
  <c r="Y87"/>
  <c r="X87"/>
  <c r="AI86"/>
  <c r="AH86"/>
  <c r="AG86"/>
  <c r="AF86"/>
  <c r="AE86"/>
  <c r="AD86"/>
  <c r="AC86"/>
  <c r="AB86"/>
  <c r="Z86"/>
  <c r="Y86"/>
  <c r="X86"/>
  <c r="AI85"/>
  <c r="AH85"/>
  <c r="AG85"/>
  <c r="AF85"/>
  <c r="AE85"/>
  <c r="AD85"/>
  <c r="AC85"/>
  <c r="AB85"/>
  <c r="Z85"/>
  <c r="Y85"/>
  <c r="X85"/>
  <c r="AI84"/>
  <c r="AH84"/>
  <c r="AG84"/>
  <c r="AF84"/>
  <c r="AE84"/>
  <c r="AD84"/>
  <c r="AC84"/>
  <c r="AB84"/>
  <c r="Z84"/>
  <c r="Y84"/>
  <c r="X84"/>
  <c r="AI83"/>
  <c r="AH83"/>
  <c r="AG83"/>
  <c r="AF83"/>
  <c r="AE83"/>
  <c r="AD83"/>
  <c r="AC83"/>
  <c r="AB83"/>
  <c r="Z83"/>
  <c r="Y83"/>
  <c r="X83"/>
  <c r="AI82"/>
  <c r="AH82"/>
  <c r="AG82"/>
  <c r="AF82"/>
  <c r="AE82"/>
  <c r="AD82"/>
  <c r="AC82"/>
  <c r="AB82"/>
  <c r="Z82"/>
  <c r="Y82"/>
  <c r="X82"/>
  <c r="AI81"/>
  <c r="AH81"/>
  <c r="AG81"/>
  <c r="AF81"/>
  <c r="AE81"/>
  <c r="AD81"/>
  <c r="AC81"/>
  <c r="AB81"/>
  <c r="Z81"/>
  <c r="Y81"/>
  <c r="X81"/>
  <c r="AI80"/>
  <c r="AH80"/>
  <c r="AG80"/>
  <c r="AF80"/>
  <c r="AE80"/>
  <c r="AD80"/>
  <c r="AC80"/>
  <c r="AB80"/>
  <c r="Z80"/>
  <c r="Y80"/>
  <c r="X80"/>
  <c r="AI79"/>
  <c r="AH79"/>
  <c r="AG79"/>
  <c r="AF79"/>
  <c r="AE79"/>
  <c r="AD79"/>
  <c r="AC79"/>
  <c r="AB79"/>
  <c r="Z79"/>
  <c r="Y79"/>
  <c r="X79"/>
  <c r="AI78"/>
  <c r="AH78"/>
  <c r="AG78"/>
  <c r="AF78"/>
  <c r="AE78"/>
  <c r="AD78"/>
  <c r="AC78"/>
  <c r="AB78"/>
  <c r="Z78"/>
  <c r="Y78"/>
  <c r="X78"/>
  <c r="AI77"/>
  <c r="AH77"/>
  <c r="AG77"/>
  <c r="AF77"/>
  <c r="AE77"/>
  <c r="AD77"/>
  <c r="AC77"/>
  <c r="AB77"/>
  <c r="Z77"/>
  <c r="Y77"/>
  <c r="X77"/>
  <c r="AI76"/>
  <c r="AH76"/>
  <c r="AG76"/>
  <c r="AF76"/>
  <c r="AE76"/>
  <c r="AD76"/>
  <c r="AC76"/>
  <c r="AB76"/>
  <c r="Z76"/>
  <c r="Y76"/>
  <c r="X76"/>
  <c r="AI75"/>
  <c r="AH75"/>
  <c r="AG75"/>
  <c r="AF75"/>
  <c r="AE75"/>
  <c r="AD75"/>
  <c r="AC75"/>
  <c r="AB75"/>
  <c r="Z75"/>
  <c r="Y75"/>
  <c r="X75"/>
  <c r="AI74"/>
  <c r="AH74"/>
  <c r="AG74"/>
  <c r="AF74"/>
  <c r="AE74"/>
  <c r="AD74"/>
  <c r="AC74"/>
  <c r="AB74"/>
  <c r="Z74"/>
  <c r="Y74"/>
  <c r="X74"/>
  <c r="AI73"/>
  <c r="AH73"/>
  <c r="AG73"/>
  <c r="AF73"/>
  <c r="AE73"/>
  <c r="AD73"/>
  <c r="AC73"/>
  <c r="AB73"/>
  <c r="Z73"/>
  <c r="Y73"/>
  <c r="X73"/>
  <c r="AI72"/>
  <c r="AH72"/>
  <c r="AG72"/>
  <c r="AF72"/>
  <c r="AE72"/>
  <c r="AD72"/>
  <c r="AC72"/>
  <c r="AB72"/>
  <c r="Z72"/>
  <c r="Y72"/>
  <c r="X72"/>
  <c r="AI71"/>
  <c r="AH71"/>
  <c r="AG71"/>
  <c r="AF71"/>
  <c r="AE71"/>
  <c r="AD71"/>
  <c r="AC71"/>
  <c r="AB71"/>
  <c r="Z71"/>
  <c r="Y71"/>
  <c r="X71"/>
  <c r="AI70"/>
  <c r="AH70"/>
  <c r="AG70"/>
  <c r="AF70"/>
  <c r="AE70"/>
  <c r="AD70"/>
  <c r="AC70"/>
  <c r="AB70"/>
  <c r="Z70"/>
  <c r="Y70"/>
  <c r="X70"/>
  <c r="AI69"/>
  <c r="AH69"/>
  <c r="AG69"/>
  <c r="AF69"/>
  <c r="AE69"/>
  <c r="AD69"/>
  <c r="AC69"/>
  <c r="AB69"/>
  <c r="Z69"/>
  <c r="Y69"/>
  <c r="X69"/>
  <c r="AI68"/>
  <c r="AH68"/>
  <c r="AG68"/>
  <c r="AF68"/>
  <c r="AE68"/>
  <c r="AD68"/>
  <c r="AC68"/>
  <c r="AB68"/>
  <c r="Z68"/>
  <c r="Y68"/>
  <c r="X68"/>
  <c r="AI67"/>
  <c r="AH67"/>
  <c r="AG67"/>
  <c r="AF67"/>
  <c r="AE67"/>
  <c r="AD67"/>
  <c r="AC67"/>
  <c r="AB67"/>
  <c r="Z67"/>
  <c r="Y67"/>
  <c r="X67"/>
  <c r="AI66"/>
  <c r="AH66"/>
  <c r="AG66"/>
  <c r="AF66"/>
  <c r="AE66"/>
  <c r="AD66"/>
  <c r="AC66"/>
  <c r="AB66"/>
  <c r="Z66"/>
  <c r="Y66"/>
  <c r="X66"/>
  <c r="AI65"/>
  <c r="AH65"/>
  <c r="AG65"/>
  <c r="AF65"/>
  <c r="AE65"/>
  <c r="AD65"/>
  <c r="AC65"/>
  <c r="AB65"/>
  <c r="Z65"/>
  <c r="Y65"/>
  <c r="X65"/>
  <c r="AI64"/>
  <c r="AH64"/>
  <c r="AG64"/>
  <c r="AF64"/>
  <c r="AE64"/>
  <c r="AD64"/>
  <c r="AC64"/>
  <c r="AB64"/>
  <c r="Z64"/>
  <c r="Y64"/>
  <c r="X64"/>
  <c r="AI63"/>
  <c r="AH63"/>
  <c r="AG63"/>
  <c r="AF63"/>
  <c r="AE63"/>
  <c r="AD63"/>
  <c r="AC63"/>
  <c r="AB63"/>
  <c r="Z63"/>
  <c r="Y63"/>
  <c r="X63"/>
  <c r="AI62"/>
  <c r="AH62"/>
  <c r="AG62"/>
  <c r="AF62"/>
  <c r="AE62"/>
  <c r="AD62"/>
  <c r="AC62"/>
  <c r="AB62"/>
  <c r="Z62"/>
  <c r="Y62"/>
  <c r="X62"/>
  <c r="AI61"/>
  <c r="AH61"/>
  <c r="AG61"/>
  <c r="AF61"/>
  <c r="AE61"/>
  <c r="AD61"/>
  <c r="AC61"/>
  <c r="AB61"/>
  <c r="Z61"/>
  <c r="Y61"/>
  <c r="X61"/>
  <c r="AI60"/>
  <c r="AH60"/>
  <c r="AG60"/>
  <c r="AF60"/>
  <c r="AE60"/>
  <c r="AD60"/>
  <c r="AC60"/>
  <c r="AB60"/>
  <c r="Z60"/>
  <c r="Y60"/>
  <c r="X60"/>
  <c r="AI59"/>
  <c r="AH59"/>
  <c r="AG59"/>
  <c r="AF59"/>
  <c r="AE59"/>
  <c r="AD59"/>
  <c r="AC59"/>
  <c r="AB59"/>
  <c r="Z59"/>
  <c r="Y59"/>
  <c r="X59"/>
  <c r="AI58"/>
  <c r="AH58"/>
  <c r="AG58"/>
  <c r="AF58"/>
  <c r="AE58"/>
  <c r="AD58"/>
  <c r="AC58"/>
  <c r="AB58"/>
  <c r="Z58"/>
  <c r="Y58"/>
  <c r="X58"/>
  <c r="AI57"/>
  <c r="AH57"/>
  <c r="AG57"/>
  <c r="AF57"/>
  <c r="AE57"/>
  <c r="AD57"/>
  <c r="AC57"/>
  <c r="AB57"/>
  <c r="Z57"/>
  <c r="Y57"/>
  <c r="X57"/>
  <c r="AI56"/>
  <c r="AH56"/>
  <c r="AG56"/>
  <c r="AF56"/>
  <c r="AE56"/>
  <c r="AD56"/>
  <c r="AC56"/>
  <c r="AB56"/>
  <c r="Z56"/>
  <c r="Y56"/>
  <c r="X56"/>
  <c r="AI55"/>
  <c r="AH55"/>
  <c r="AG55"/>
  <c r="AF55"/>
  <c r="AE55"/>
  <c r="AD55"/>
  <c r="AC55"/>
  <c r="AB55"/>
  <c r="Z55"/>
  <c r="Y55"/>
  <c r="X55"/>
  <c r="AI54"/>
  <c r="AH54"/>
  <c r="AG54"/>
  <c r="AF54"/>
  <c r="AE54"/>
  <c r="AD54"/>
  <c r="AC54"/>
  <c r="AB54"/>
  <c r="Z54"/>
  <c r="Y54"/>
  <c r="X54"/>
  <c r="AI53"/>
  <c r="AH53"/>
  <c r="AG53"/>
  <c r="AF53"/>
  <c r="AE53"/>
  <c r="AD53"/>
  <c r="AC53"/>
  <c r="AB53"/>
  <c r="Z53"/>
  <c r="Y53"/>
  <c r="X53"/>
  <c r="AI52"/>
  <c r="AH52"/>
  <c r="AG52"/>
  <c r="AF52"/>
  <c r="AE52"/>
  <c r="AD52"/>
  <c r="AC52"/>
  <c r="AB52"/>
  <c r="Z52"/>
  <c r="Y52"/>
  <c r="X52"/>
  <c r="AI51"/>
  <c r="AH51"/>
  <c r="AG51"/>
  <c r="AF51"/>
  <c r="AE51"/>
  <c r="AD51"/>
  <c r="AC51"/>
  <c r="AB51"/>
  <c r="Z51"/>
  <c r="Y51"/>
  <c r="X51"/>
  <c r="AI50"/>
  <c r="AH50"/>
  <c r="AG50"/>
  <c r="AF50"/>
  <c r="AE50"/>
  <c r="AD50"/>
  <c r="AC50"/>
  <c r="AB50"/>
  <c r="Z50"/>
  <c r="Y50"/>
  <c r="X50"/>
  <c r="AI49"/>
  <c r="AH49"/>
  <c r="AG49"/>
  <c r="AF49"/>
  <c r="AE49"/>
  <c r="AD49"/>
  <c r="AC49"/>
  <c r="AB49"/>
  <c r="Z49"/>
  <c r="Y49"/>
  <c r="X49"/>
  <c r="AI48"/>
  <c r="AH48"/>
  <c r="AG48"/>
  <c r="AF48"/>
  <c r="AE48"/>
  <c r="AD48"/>
  <c r="AC48"/>
  <c r="AB48"/>
  <c r="Z48"/>
  <c r="Y48"/>
  <c r="X48"/>
  <c r="AI47"/>
  <c r="AH47"/>
  <c r="AG47"/>
  <c r="AF47"/>
  <c r="AE47"/>
  <c r="AD47"/>
  <c r="AC47"/>
  <c r="AB47"/>
  <c r="Z47"/>
  <c r="Y47"/>
  <c r="X47"/>
  <c r="AI46"/>
  <c r="AH46"/>
  <c r="AG46"/>
  <c r="AF46"/>
  <c r="AE46"/>
  <c r="AD46"/>
  <c r="AC46"/>
  <c r="AB46"/>
  <c r="Z46"/>
  <c r="Y46"/>
  <c r="X46"/>
  <c r="AI45"/>
  <c r="AH45"/>
  <c r="AG45"/>
  <c r="AF45"/>
  <c r="AE45"/>
  <c r="AD45"/>
  <c r="AC45"/>
  <c r="AB45"/>
  <c r="Z45"/>
  <c r="Y45"/>
  <c r="X45"/>
  <c r="AI44"/>
  <c r="AH44"/>
  <c r="AG44"/>
  <c r="AF44"/>
  <c r="AE44"/>
  <c r="AD44"/>
  <c r="AC44"/>
  <c r="AB44"/>
  <c r="Z44"/>
  <c r="Y44"/>
  <c r="X44"/>
  <c r="AI43"/>
  <c r="AH43"/>
  <c r="AG43"/>
  <c r="AF43"/>
  <c r="AE43"/>
  <c r="AD43"/>
  <c r="AC43"/>
  <c r="AB43"/>
  <c r="Z43"/>
  <c r="Y43"/>
  <c r="X43"/>
  <c r="AI42"/>
  <c r="AH42"/>
  <c r="AG42"/>
  <c r="AF42"/>
  <c r="AE42"/>
  <c r="AD42"/>
  <c r="AC42"/>
  <c r="AB42"/>
  <c r="Z42"/>
  <c r="Y42"/>
  <c r="X42"/>
  <c r="AI41"/>
  <c r="AH41"/>
  <c r="AG41"/>
  <c r="AF41"/>
  <c r="AE41"/>
  <c r="AD41"/>
  <c r="AC41"/>
  <c r="AB41"/>
  <c r="Z41"/>
  <c r="Y41"/>
  <c r="X41"/>
  <c r="AI40"/>
  <c r="AH40"/>
  <c r="AG40"/>
  <c r="AF40"/>
  <c r="AE40"/>
  <c r="AD40"/>
  <c r="AC40"/>
  <c r="AB40"/>
  <c r="Z40"/>
  <c r="Y40"/>
  <c r="X40"/>
  <c r="AI39"/>
  <c r="AH39"/>
  <c r="AG39"/>
  <c r="AF39"/>
  <c r="AE39"/>
  <c r="AD39"/>
  <c r="AC39"/>
  <c r="AB39"/>
  <c r="Z39"/>
  <c r="Y39"/>
  <c r="X39"/>
  <c r="AI38"/>
  <c r="AH38"/>
  <c r="AG38"/>
  <c r="AF38"/>
  <c r="AE38"/>
  <c r="AD38"/>
  <c r="AC38"/>
  <c r="AB38"/>
  <c r="Z38"/>
  <c r="Y38"/>
  <c r="X38"/>
  <c r="AI37"/>
  <c r="AH37"/>
  <c r="AG37"/>
  <c r="AF37"/>
  <c r="AE37"/>
  <c r="AD37"/>
  <c r="AC37"/>
  <c r="AB37"/>
  <c r="Z37"/>
  <c r="Y37"/>
  <c r="X37"/>
  <c r="AI36"/>
  <c r="AH36"/>
  <c r="AG36"/>
  <c r="AF36"/>
  <c r="AE36"/>
  <c r="AD36"/>
  <c r="AC36"/>
  <c r="AB36"/>
  <c r="Z36"/>
  <c r="Y36"/>
  <c r="X36"/>
  <c r="AI35"/>
  <c r="AH35"/>
  <c r="AG35"/>
  <c r="AF35"/>
  <c r="AE35"/>
  <c r="AD35"/>
  <c r="AC35"/>
  <c r="AB35"/>
  <c r="Z35"/>
  <c r="Y35"/>
  <c r="X35"/>
  <c r="AI34"/>
  <c r="AH34"/>
  <c r="AG34"/>
  <c r="AF34"/>
  <c r="AE34"/>
  <c r="AD34"/>
  <c r="AC34"/>
  <c r="AB34"/>
  <c r="Z34"/>
  <c r="Y34"/>
  <c r="X34"/>
  <c r="AI33"/>
  <c r="AH33"/>
  <c r="AG33"/>
  <c r="AF33"/>
  <c r="AE33"/>
  <c r="AD33"/>
  <c r="AC33"/>
  <c r="AB33"/>
  <c r="Z33"/>
  <c r="Y33"/>
  <c r="X33"/>
  <c r="AI32"/>
  <c r="AH32"/>
  <c r="AG32"/>
  <c r="AF32"/>
  <c r="AE32"/>
  <c r="AD32"/>
  <c r="AC32"/>
  <c r="AB32"/>
  <c r="Z32"/>
  <c r="Y32"/>
  <c r="X32"/>
  <c r="AI31"/>
  <c r="AH31"/>
  <c r="AG31"/>
  <c r="AF31"/>
  <c r="AE31"/>
  <c r="AD31"/>
  <c r="AC31"/>
  <c r="AB31"/>
  <c r="Z31"/>
  <c r="Y31"/>
  <c r="X31"/>
  <c r="AI30"/>
  <c r="AH30"/>
  <c r="AG30"/>
  <c r="AF30"/>
  <c r="AE30"/>
  <c r="AD30"/>
  <c r="AC30"/>
  <c r="AB30"/>
  <c r="Z30"/>
  <c r="Y30"/>
  <c r="X30"/>
  <c r="AI29"/>
  <c r="AH29"/>
  <c r="AG29"/>
  <c r="AF29"/>
  <c r="AE29"/>
  <c r="AD29"/>
  <c r="AC29"/>
  <c r="AB29"/>
  <c r="Z29"/>
  <c r="Y29"/>
  <c r="X29"/>
  <c r="AI28"/>
  <c r="AH28"/>
  <c r="AG28"/>
  <c r="AF28"/>
  <c r="AE28"/>
  <c r="AD28"/>
  <c r="AC28"/>
  <c r="AB28"/>
  <c r="Z28"/>
  <c r="Y28"/>
  <c r="X28"/>
  <c r="AI27"/>
  <c r="AH27"/>
  <c r="AG27"/>
  <c r="AF27"/>
  <c r="AE27"/>
  <c r="AD27"/>
  <c r="AC27"/>
  <c r="AB27"/>
  <c r="Z27"/>
  <c r="Y27"/>
  <c r="X27"/>
  <c r="AI26"/>
  <c r="AH26"/>
  <c r="AG26"/>
  <c r="AF26"/>
  <c r="AE26"/>
  <c r="AD26"/>
  <c r="AC26"/>
  <c r="AB26"/>
  <c r="Z26"/>
  <c r="Y26"/>
  <c r="X26"/>
  <c r="AI25"/>
  <c r="AH25"/>
  <c r="AG25"/>
  <c r="AF25"/>
  <c r="AE25"/>
  <c r="AD25"/>
  <c r="AC25"/>
  <c r="AB25"/>
  <c r="Z25"/>
  <c r="Y25"/>
  <c r="X25"/>
  <c r="AI24"/>
  <c r="AH24"/>
  <c r="AG24"/>
  <c r="AF24"/>
  <c r="AE24"/>
  <c r="AD24"/>
  <c r="AC24"/>
  <c r="AB24"/>
  <c r="Z24"/>
  <c r="Y24"/>
  <c r="X24"/>
  <c r="AI23"/>
  <c r="AH23"/>
  <c r="AG23"/>
  <c r="AF23"/>
  <c r="AE23"/>
  <c r="AD23"/>
  <c r="AC23"/>
  <c r="AB23"/>
  <c r="Z23"/>
  <c r="Y23"/>
  <c r="X23"/>
  <c r="AI22"/>
  <c r="AH22"/>
  <c r="AG22"/>
  <c r="AF22"/>
  <c r="AE22"/>
  <c r="AD22"/>
  <c r="AC22"/>
  <c r="AB22"/>
  <c r="Z22"/>
  <c r="Y22"/>
  <c r="X22"/>
  <c r="AI21"/>
  <c r="AH21"/>
  <c r="AG21"/>
  <c r="AF21"/>
  <c r="AE21"/>
  <c r="AD21"/>
  <c r="AC21"/>
  <c r="AB21"/>
  <c r="Z21"/>
  <c r="Y21"/>
  <c r="X21"/>
  <c r="AI20"/>
  <c r="AH20"/>
  <c r="AG20"/>
  <c r="AF20"/>
  <c r="AE20"/>
  <c r="AD20"/>
  <c r="AC20"/>
  <c r="AB20"/>
  <c r="Z20"/>
  <c r="Y20"/>
  <c r="X20"/>
  <c r="AI19"/>
  <c r="AH19"/>
  <c r="AG19"/>
  <c r="AF19"/>
  <c r="AE19"/>
  <c r="AD19"/>
  <c r="AC19"/>
  <c r="AB19"/>
  <c r="Z19"/>
  <c r="Y19"/>
  <c r="X19"/>
  <c r="AI18"/>
  <c r="AH18"/>
  <c r="AG18"/>
  <c r="AF18"/>
  <c r="AE18"/>
  <c r="AD18"/>
  <c r="AC18"/>
  <c r="AB18"/>
  <c r="Z18"/>
  <c r="Y18"/>
  <c r="X18"/>
  <c r="AI17"/>
  <c r="AH17"/>
  <c r="AG17"/>
  <c r="AF17"/>
  <c r="AE17"/>
  <c r="AD17"/>
  <c r="AC17"/>
  <c r="AB17"/>
  <c r="Z17"/>
  <c r="Y17"/>
  <c r="X17"/>
  <c r="AI16"/>
  <c r="AH16"/>
  <c r="AG16"/>
  <c r="AF16"/>
  <c r="AE16"/>
  <c r="AD16"/>
  <c r="AC16"/>
  <c r="AB16"/>
  <c r="Z16"/>
  <c r="Y16"/>
  <c r="X16"/>
  <c r="AI15"/>
  <c r="AH15"/>
  <c r="AG15"/>
  <c r="AF15"/>
  <c r="AE15"/>
  <c r="AD15"/>
  <c r="AC15"/>
  <c r="AB15"/>
  <c r="Z15"/>
  <c r="Y15"/>
  <c r="X15"/>
  <c r="AI14"/>
  <c r="AH14"/>
  <c r="AG14"/>
  <c r="AF14"/>
  <c r="AE14"/>
  <c r="AD14"/>
  <c r="AC14"/>
  <c r="AB14"/>
  <c r="Z14"/>
  <c r="Y14"/>
  <c r="X14"/>
  <c r="AI13"/>
  <c r="AH13"/>
  <c r="AG13"/>
  <c r="AF13"/>
  <c r="AE13"/>
  <c r="AD13"/>
  <c r="AC13"/>
  <c r="AB13"/>
  <c r="Z13"/>
  <c r="Y13"/>
  <c r="X13"/>
  <c r="AI12"/>
  <c r="AH12"/>
  <c r="AG12"/>
  <c r="AF12"/>
  <c r="AE12"/>
  <c r="AD12"/>
  <c r="AC12"/>
  <c r="AB12"/>
  <c r="Z12"/>
  <c r="Y12"/>
  <c r="X12"/>
  <c r="AI11"/>
  <c r="AH11"/>
  <c r="AG11"/>
  <c r="AF11"/>
  <c r="AE11"/>
  <c r="AD11"/>
  <c r="AC11"/>
  <c r="AB11"/>
  <c r="Z11"/>
  <c r="Y11"/>
  <c r="X11"/>
  <c r="AI10"/>
  <c r="AH10"/>
  <c r="AG10"/>
  <c r="AF10"/>
  <c r="AD10"/>
  <c r="AC10"/>
  <c r="AB10"/>
  <c r="Z10"/>
  <c r="Y10"/>
  <c r="X10"/>
  <c r="AN27" l="1"/>
  <c r="AN29"/>
  <c r="AN31"/>
  <c r="AN33"/>
  <c r="AN35"/>
  <c r="AN37"/>
  <c r="AN39"/>
  <c r="AN41"/>
  <c r="AN43"/>
  <c r="AN45"/>
  <c r="AN47"/>
  <c r="AN49"/>
  <c r="AN51"/>
  <c r="AN53"/>
  <c r="AN55"/>
  <c r="AN57"/>
  <c r="AN59"/>
  <c r="AN61"/>
  <c r="AN63"/>
  <c r="AN65"/>
  <c r="AN67"/>
  <c r="AN69"/>
  <c r="AN71"/>
  <c r="AN73"/>
  <c r="AN75"/>
  <c r="AN77"/>
  <c r="AN79"/>
  <c r="AN81"/>
  <c r="AN83"/>
  <c r="AN84"/>
  <c r="AN85"/>
  <c r="AN86"/>
  <c r="AN87"/>
  <c r="AN88"/>
  <c r="AN89"/>
  <c r="AN90"/>
  <c r="AN91"/>
  <c r="AN92"/>
  <c r="AN93"/>
  <c r="AN14"/>
  <c r="AN16"/>
  <c r="AN22"/>
  <c r="AN24"/>
  <c r="X109"/>
  <c r="Z109"/>
  <c r="AC109"/>
  <c r="AF109"/>
  <c r="AH109"/>
  <c r="AN11"/>
  <c r="AE109"/>
  <c r="AN13"/>
  <c r="AN18"/>
  <c r="AN95"/>
  <c r="AN96"/>
  <c r="AN97"/>
  <c r="AN98"/>
  <c r="AN99"/>
  <c r="AN100"/>
  <c r="AN101"/>
  <c r="AN102"/>
  <c r="AN103"/>
  <c r="AN104"/>
  <c r="AN105"/>
  <c r="AN106"/>
  <c r="AN107"/>
  <c r="AN20"/>
  <c r="Y109"/>
  <c r="AB109"/>
  <c r="AD109"/>
  <c r="AG109"/>
  <c r="AI109"/>
  <c r="AN12"/>
  <c r="AN15"/>
  <c r="AN17"/>
  <c r="AN19"/>
  <c r="AN21"/>
  <c r="AN23"/>
  <c r="AN25"/>
  <c r="AN26"/>
  <c r="AN28"/>
  <c r="AN30"/>
  <c r="AN32"/>
  <c r="AN34"/>
  <c r="AN36"/>
  <c r="AN38"/>
  <c r="AN40"/>
  <c r="AN42"/>
  <c r="AN44"/>
  <c r="AN46"/>
  <c r="AN48"/>
  <c r="AN50"/>
  <c r="AN52"/>
  <c r="AN54"/>
  <c r="AN56"/>
  <c r="AN58"/>
  <c r="AN60"/>
  <c r="AN62"/>
  <c r="AN64"/>
  <c r="AN66"/>
  <c r="AN68"/>
  <c r="AN70"/>
  <c r="AN72"/>
  <c r="AN74"/>
  <c r="AN76"/>
  <c r="AN78"/>
  <c r="AN80"/>
  <c r="AN82"/>
  <c r="AN94"/>
  <c r="AN10"/>
  <c r="AN109" l="1"/>
  <c r="A109"/>
  <c r="B62" i="11"/>
  <c r="B29"/>
</calcChain>
</file>

<file path=xl/sharedStrings.xml><?xml version="1.0" encoding="utf-8"?>
<sst xmlns="http://schemas.openxmlformats.org/spreadsheetml/2006/main" count="652" uniqueCount="366">
  <si>
    <t>COSTO ANUAL</t>
  </si>
  <si>
    <t>No. Cons</t>
  </si>
  <si>
    <t>UP</t>
  </si>
  <si>
    <t>UEG</t>
  </si>
  <si>
    <t>NOMBRE DEL BENEFICIARIO</t>
  </si>
  <si>
    <t>R.F.C.</t>
  </si>
  <si>
    <t>F-ING</t>
  </si>
  <si>
    <t>NIVEL</t>
  </si>
  <si>
    <t>JOR</t>
  </si>
  <si>
    <t>CATEG</t>
  </si>
  <si>
    <t>CATEGORÍA</t>
  </si>
  <si>
    <t>ZONA
ECONÓMICA</t>
  </si>
  <si>
    <t>ADSCRIPCIÓN</t>
  </si>
  <si>
    <t>TOTAL
ANUAL</t>
  </si>
  <si>
    <t>DESCRIPCIÓN DE LOS CONCEPTOS DE LAS COLUMNAS</t>
  </si>
  <si>
    <t>NOTAS:</t>
  </si>
  <si>
    <t>NÚMERO DE LA DEPENDENCIA CABEZA DE SECTOR</t>
  </si>
  <si>
    <t>- SE DEBERÁ PRESENTAR UNA PLAZA POR RENGLÓN</t>
  </si>
  <si>
    <t>NUMERO DE ORGANISMO</t>
  </si>
  <si>
    <t>- INCLUIR TODOS LOS CONCEPTOS DE PAGO PARA CADA PLAZA (EN CASO DE QUE NO EXISTA EN ESTE FORMATO FAVOR DE INCLUIR)</t>
  </si>
  <si>
    <t>- INCLUIR PLAZAS VACANTES SI ES QUE EXISTEN</t>
  </si>
  <si>
    <t xml:space="preserve">NUMERO DE LA UNIDAD EJECUTORA DEL GASTO </t>
  </si>
  <si>
    <t>- INCLUIR LA FORMA DE CALCULO PARA CADA CONCEPTO</t>
  </si>
  <si>
    <t>BENEFICIARIO</t>
  </si>
  <si>
    <t>NOMBRE DEL PERSONAL QUE OCUPA LA PLAZA</t>
  </si>
  <si>
    <t>RFC DEL BENEFICIARIO</t>
  </si>
  <si>
    <t>FECHA DE INGRESO DEL BENEFICIARIO</t>
  </si>
  <si>
    <t>NUMERO DE NIVEL DE LA PLAZA</t>
  </si>
  <si>
    <t>JOR.</t>
  </si>
  <si>
    <t>NUMERO DE HORAS QUE EMPRENDE LA JORNADA LABORAL DE BENEFICIARIO (SEMANAL)</t>
  </si>
  <si>
    <t>CATEG.</t>
  </si>
  <si>
    <t>B= BASE       C= CONFIANZA</t>
  </si>
  <si>
    <t>DESCRIPCIÓN DEL NOMBRAMIENTO DEL BENEFICIARIO</t>
  </si>
  <si>
    <t>ZONA ECONÓMICA</t>
  </si>
  <si>
    <t>NUMERO DE LA ZONA ECONÓMICA DE LA PLAZA</t>
  </si>
  <si>
    <t>DIRECCIÓN O ÁREA DE ADSCRIPCIÓN DE LA PLAZA</t>
  </si>
  <si>
    <t>SUELDO</t>
  </si>
  <si>
    <t>SUELDO BASE MENSUAL BRUTO</t>
  </si>
  <si>
    <t>SOBRESUELDO</t>
  </si>
  <si>
    <t>MONTO MENSUAL ADICIONAL PARA LAS PLAZAS QUE LABORAN EN ZONAS DE VIDA CARA (SEGÚN ZONA ECONÓMICA)</t>
  </si>
  <si>
    <t>SUMA</t>
  </si>
  <si>
    <t>ES LA SUMA DE SUELDO MAS SOBRESUELDO</t>
  </si>
  <si>
    <t>QUINQUENIO</t>
  </si>
  <si>
    <t>APORTACIÓN PATRONAL POR AÑOS DE SERVICIO EFECTIVOS PRESTADOS</t>
  </si>
  <si>
    <t>PRIMA VACACIONAL</t>
  </si>
  <si>
    <t>MONTO ANUAL QUE OTORGA EL PATRÓN POR ESTE CONCEPTO</t>
  </si>
  <si>
    <t>AGUINALDO</t>
  </si>
  <si>
    <t>APORTACIÓN PATRONAL PARA AGUINALDO</t>
  </si>
  <si>
    <t>CUOTAS A PENSIONES</t>
  </si>
  <si>
    <t>APORTACIÓN PATRONAL A PENSIONES DEL ESTADO</t>
  </si>
  <si>
    <t>VIVIENDA</t>
  </si>
  <si>
    <t>APORTACIÓN PATRONAL A PENSIONES DEL ESTADO PARA ESTE CONCEPTO</t>
  </si>
  <si>
    <t>CUOTAS AL IMSS</t>
  </si>
  <si>
    <t>APORTACIÓN PATRONAL AL SEGURO SOCIAL</t>
  </si>
  <si>
    <t>CUOTAS AL SAR</t>
  </si>
  <si>
    <t>APORTACIÓN PATRONAL PARA SISTEMA DE AHORRO PARA EL RETIRO</t>
  </si>
  <si>
    <t>DESPENSA</t>
  </si>
  <si>
    <t>MONTO DE ESTA PRESTACIÓN PATRONAL</t>
  </si>
  <si>
    <t>PASAJE</t>
  </si>
  <si>
    <t>IMPACTO AL SALARIO</t>
  </si>
  <si>
    <t>PREVISIÓN PATRONAL PARA INCREMENTO SALARIAL</t>
  </si>
  <si>
    <t>NOMBRE DEL ORGANISMO:</t>
  </si>
  <si>
    <t>NOTA:</t>
  </si>
  <si>
    <t>TOTAL DE PLAZAS</t>
  </si>
  <si>
    <t>UR</t>
  </si>
  <si>
    <t>PP</t>
  </si>
  <si>
    <t>Capturar con mayúsculas y minúsculas, cuidando ortografía</t>
  </si>
  <si>
    <t>PROGRAMA PRESUPUESTARIO</t>
  </si>
  <si>
    <t>SOBRE SUELDO</t>
  </si>
  <si>
    <t>PRIMA QUINQUENAL</t>
  </si>
  <si>
    <t>ESTIMULO ADTVO</t>
  </si>
  <si>
    <t>CUOTAS A
PENSIONES</t>
  </si>
  <si>
    <t>CUOTAS PARA
LA VIVIENDA</t>
  </si>
  <si>
    <t>CUOTAS 
AL IMSS</t>
  </si>
  <si>
    <t>CUOTAS
AL S.A.R.</t>
  </si>
  <si>
    <t>IMPACTO AL
SALARIO</t>
  </si>
  <si>
    <t>-</t>
  </si>
  <si>
    <t>EJEMPLO:</t>
  </si>
  <si>
    <t>Partida 1322 Aguinaldo (anual)</t>
  </si>
  <si>
    <t>Partida 1715 Estimulo Adtvo (anual)</t>
  </si>
  <si>
    <t>(Sueldo Mensual) entre 30 por 50 días al año</t>
  </si>
  <si>
    <t>(Sueldo Mensual) entre 30 por 5 días al año</t>
  </si>
  <si>
    <t>PERCEPCIÓN MENSUAL</t>
  </si>
  <si>
    <t>CONCEPTOS PROPIOS DEL ORGANISMO</t>
  </si>
  <si>
    <t>(Sueldo/30*50)</t>
  </si>
  <si>
    <t>(Sueldo/30*5)</t>
  </si>
  <si>
    <t>- PUEDE INSERTAR COLUMNAS Y FILAS SEGÚN LA NECESIDAD DE CONCEPTOS DE PAGO Y CANTIDAD DE PERSONAL</t>
  </si>
  <si>
    <t>Comp</t>
  </si>
  <si>
    <t>LÓPEZ GÓMEZ BELIZARIO</t>
  </si>
  <si>
    <t>CARMONA GUTIÉRREZ MAYRA ELIVET</t>
  </si>
  <si>
    <t>BANUET RAMIREZ GUSTAVO</t>
  </si>
  <si>
    <t>HARO SPENCE LIZZETH</t>
  </si>
  <si>
    <t>RAMIREZ CERVANTES ARACELI</t>
  </si>
  <si>
    <t>NAVARRO ESTRADA SILVIA</t>
  </si>
  <si>
    <t>PADILLA CORONADO LOURDES</t>
  </si>
  <si>
    <t>PONCE CABRERA MARGARITA</t>
  </si>
  <si>
    <t>REYES LUJANO EUGENIA ELISA</t>
  </si>
  <si>
    <t>ANZALDO ARAMBULA SILVIA</t>
  </si>
  <si>
    <t>RAMIREZ ROJAS TERESITA DE JESUS</t>
  </si>
  <si>
    <t>RUIZ RIVERA MARIA TERESA</t>
  </si>
  <si>
    <t>ZAVALA BARAJAS LUZ ELENA</t>
  </si>
  <si>
    <t>VARGAS MARTINEZ IRMA</t>
  </si>
  <si>
    <t>CANALES MORALES CLAUDIA LORENA</t>
  </si>
  <si>
    <t>ROBLES FONSECA CINDY LILIANA</t>
  </si>
  <si>
    <t>GARCIA VALLADOLID SIBIASABDIZARETH</t>
  </si>
  <si>
    <t>GARCIA PANTOJA RAMON</t>
  </si>
  <si>
    <t>QUINTERO ZAMORA RAMON</t>
  </si>
  <si>
    <t>RAMIREZ LEON RAMON</t>
  </si>
  <si>
    <t>CHAVEZ LOPEZ ALFREDO</t>
  </si>
  <si>
    <t>BASULTO VILLAREAL NICOLAS</t>
  </si>
  <si>
    <t>LIMON TORRES JOSE GUADALUPE</t>
  </si>
  <si>
    <t>LUNA CASILLAS CRESCENCIO</t>
  </si>
  <si>
    <t>CAMACHO CARDENAS GIL</t>
  </si>
  <si>
    <t>GONZALEZ AGUILAR ROBERTO</t>
  </si>
  <si>
    <t>RANGEL VAZQUEZ LUIS EDUARDO</t>
  </si>
  <si>
    <t>GARCIA ZAMORA JULIO</t>
  </si>
  <si>
    <t>AGUIÑAGA VILLALOBOS RAFAEL</t>
  </si>
  <si>
    <t>GONZALEZ AVILA RUBEN</t>
  </si>
  <si>
    <t>FAJARDO GUERRA JUAN CARLOS</t>
  </si>
  <si>
    <t>JUAREZ ENRIQUEZ JORGE ALBERTO</t>
  </si>
  <si>
    <t>MORA PONCE MIGUEL ANGEL</t>
  </si>
  <si>
    <t>REYNOSO CHAVEZ CRUZ</t>
  </si>
  <si>
    <t>ALEJANDRE GILBERTO</t>
  </si>
  <si>
    <t>CABRERA ORTEGA JOSE CONCEPCION</t>
  </si>
  <si>
    <t>ARAMBULA CARMONA ALICIA TERESITA</t>
  </si>
  <si>
    <t>MENDEZ SANTIAGO VICTOR ALFONSO</t>
  </si>
  <si>
    <t>ALVAREZ LOPEZ JOSE LUIS</t>
  </si>
  <si>
    <t>BASULTO AVILA GERARDO</t>
  </si>
  <si>
    <t>BAUTISTA VEGA FRANCISCO</t>
  </si>
  <si>
    <t>CONTRERAS PADILLA LUIS ENRIQUE</t>
  </si>
  <si>
    <t>CORTEZ NUÑO JOSE FERNANDO</t>
  </si>
  <si>
    <t>ENRIQUEZ ENRIQUEZ JUAN</t>
  </si>
  <si>
    <t>GARCIA FLORES MARTINIANO</t>
  </si>
  <si>
    <t>LIMON DAVALOS RODRIGO</t>
  </si>
  <si>
    <t>GONZALEZ MA. DE JESUS</t>
  </si>
  <si>
    <t>LUNA GARCIA MARTIN SALVADOR</t>
  </si>
  <si>
    <t>GAYTAN SANCHEZ JOSE</t>
  </si>
  <si>
    <t>MAYORAL MAYORAL APOLONIO</t>
  </si>
  <si>
    <t>RODRIGUEZ JAUREGUI JOSE ASCENCION</t>
  </si>
  <si>
    <t>SANCHEZ RODRIGUEZ JOSE GUADALUPE</t>
  </si>
  <si>
    <t>GONZALEZ DELGADO J TRINIDAD</t>
  </si>
  <si>
    <t>LUPERCIO JIMENEZ JUAN ANTONIO</t>
  </si>
  <si>
    <t>SILVA CORONA RENE</t>
  </si>
  <si>
    <t>ASCENCIO ALVARADO MANUEL</t>
  </si>
  <si>
    <t>AGUILAR BARRERA RAMIRO</t>
  </si>
  <si>
    <t>CABRERA AGUILAR JUAN EMANUEL</t>
  </si>
  <si>
    <t>GARCIA ZAMORA J JESUS</t>
  </si>
  <si>
    <t>GONZALEZ BECERRA JOAQUIN</t>
  </si>
  <si>
    <t>SUÑIGA ALATORRE MARCOS</t>
  </si>
  <si>
    <t>CAMPOS AYALA JOSE</t>
  </si>
  <si>
    <t>LOPEZ ALVAREZ JOSE JUAN</t>
  </si>
  <si>
    <t>GUTIERREZ BALTAZAR MARCOS</t>
  </si>
  <si>
    <t>GARCIA SALDAÑA OSWALDO</t>
  </si>
  <si>
    <t>RODRIGUEZ MARTINEZ MARIO</t>
  </si>
  <si>
    <t>CAMACHO REYES ERNESTO</t>
  </si>
  <si>
    <t>CISNEROS LUJANO MA. DEL SOCORRO</t>
  </si>
  <si>
    <t>ROJAS GALVEZ MA GUADALUPE</t>
  </si>
  <si>
    <t xml:space="preserve">MEZA SEGURA ALICIA </t>
  </si>
  <si>
    <t>MARTINEZ CORDOVA MONTSERRAT</t>
  </si>
  <si>
    <t>TAPIA GOMEZ BLANCA ESTELA</t>
  </si>
  <si>
    <t>GONZALEZ TAPIA DIEGO ALONSO</t>
  </si>
  <si>
    <t>GOMEZ GARCIA ELVIRA</t>
  </si>
  <si>
    <t>LOPEZ CELEDON M SOCORRO</t>
  </si>
  <si>
    <t>CORTEZ HERNANDEZ GPE. PURIFICACION</t>
  </si>
  <si>
    <t>VILLALPANDO FRANCO JULIA ESTHER</t>
  </si>
  <si>
    <t>GONZALEZ AVILA NOEL</t>
  </si>
  <si>
    <t>SALAZAR DE ANDA ERNESTO</t>
  </si>
  <si>
    <t>VILLALOBOS MEDINA PEDRO</t>
  </si>
  <si>
    <t>ZUÑIGA AGUILAR MARTIN</t>
  </si>
  <si>
    <t>GARCIA GUTIERREZ MARTHA</t>
  </si>
  <si>
    <t>PUENTES MUÑOZ OTILIA</t>
  </si>
  <si>
    <t>MENDOZA TORRES NORMA</t>
  </si>
  <si>
    <t>PEREZ CASTAÑEDA ALFONSO</t>
  </si>
  <si>
    <t>REYES RUIZ CARLOS MARTIN</t>
  </si>
  <si>
    <t>IBARRA GARCIA FELIPE DE JESUS</t>
  </si>
  <si>
    <t>BARAJAS MENDOZA CARLOS ALBERTO</t>
  </si>
  <si>
    <t>CHAPA ROJAS JOSE DE JESUS</t>
  </si>
  <si>
    <t>FLORES SANCHEZ JORGE ISRAEL</t>
  </si>
  <si>
    <t>GOMEZ ESPERICUETA JAVIER</t>
  </si>
  <si>
    <t>ARIAS HERNANDEZ OMAR ALEJANDRO</t>
  </si>
  <si>
    <t>PEREZ CEDANO HECTOR MANUEL</t>
  </si>
  <si>
    <t>GARCIA FLORES JAVIER</t>
  </si>
  <si>
    <t>NUÑEZ RODRIGUEZ LEOPOLDO</t>
  </si>
  <si>
    <t>LOPEZ MELENDREZ RICARDO</t>
  </si>
  <si>
    <t>ZAVALA RAMIREZ DANIEL</t>
  </si>
  <si>
    <t>TITULAR DE TRANSPARENCIA</t>
  </si>
  <si>
    <t>LOGB511018</t>
  </si>
  <si>
    <t>CAGM8902092Y7</t>
  </si>
  <si>
    <t>BARG5210122E1</t>
  </si>
  <si>
    <t>HASL760820RP2</t>
  </si>
  <si>
    <t>RACA731017G43</t>
  </si>
  <si>
    <t>NAES65110313A</t>
  </si>
  <si>
    <t>PACL710512BK6</t>
  </si>
  <si>
    <t>POCM750122LAA</t>
  </si>
  <si>
    <t>RELE680718647</t>
  </si>
  <si>
    <t>AAAS6610269M5</t>
  </si>
  <si>
    <t>RART8502046B4</t>
  </si>
  <si>
    <t>RURT7202068B2</t>
  </si>
  <si>
    <t>ZABL620510T40</t>
  </si>
  <si>
    <t>VAMI641118QM2</t>
  </si>
  <si>
    <t>CAMC820306SH2</t>
  </si>
  <si>
    <t>ROFC871227BH42</t>
  </si>
  <si>
    <t>GAVS761004147</t>
  </si>
  <si>
    <t>MOSJ000000000</t>
  </si>
  <si>
    <t>GAPR750105</t>
  </si>
  <si>
    <t>QUZR-610216-FD0</t>
  </si>
  <si>
    <t>RALR470825F94</t>
  </si>
  <si>
    <t>CALA-5901112-H68</t>
  </si>
  <si>
    <t>BAVN350910RB1</t>
  </si>
  <si>
    <t>LITG550214GU3</t>
  </si>
  <si>
    <t>LUCC630712381</t>
  </si>
  <si>
    <t>CACG671110DW2</t>
  </si>
  <si>
    <t>GOAR7205311U9</t>
  </si>
  <si>
    <t>RAVL6704163T9</t>
  </si>
  <si>
    <t>GAZJ730223V29</t>
  </si>
  <si>
    <t>AUVR860824G5A</t>
  </si>
  <si>
    <t>GOAR 820510PM1</t>
  </si>
  <si>
    <t>FAGJ810424SM4</t>
  </si>
  <si>
    <t>JUEJ800811MG9</t>
  </si>
  <si>
    <t>MOPM710520I40</t>
  </si>
  <si>
    <t>RECC580709RI9</t>
  </si>
  <si>
    <t>XAGI-730105</t>
  </si>
  <si>
    <t>CAOC611208P82</t>
  </si>
  <si>
    <t>AACA580509FT8</t>
  </si>
  <si>
    <t>MESV840816k32</t>
  </si>
  <si>
    <t>AALL5506213E6</t>
  </si>
  <si>
    <t>BAAG6208103H5</t>
  </si>
  <si>
    <t>BAVF560621DI7</t>
  </si>
  <si>
    <t>COPL790630G53</t>
  </si>
  <si>
    <t>CONF800319</t>
  </si>
  <si>
    <t>EIBS7708154H9</t>
  </si>
  <si>
    <t>GAFM6401298S2</t>
  </si>
  <si>
    <t>LIDR451220QJ8</t>
  </si>
  <si>
    <t>GOGJ651102L71</t>
  </si>
  <si>
    <t>LUGM7308172J1</t>
  </si>
  <si>
    <t>GASJ711111Q87</t>
  </si>
  <si>
    <t>MAMA610411GV2</t>
  </si>
  <si>
    <t>ROJA670713CY6</t>
  </si>
  <si>
    <t>SARG481205K7A</t>
  </si>
  <si>
    <t>GODT440604T48</t>
  </si>
  <si>
    <t>LUJJ8606073G7</t>
  </si>
  <si>
    <t>SICR770401TJ7</t>
  </si>
  <si>
    <t>AEAM6311205S1</t>
  </si>
  <si>
    <t>AUBR6504096P6</t>
  </si>
  <si>
    <t>CAAJ851008PQA</t>
  </si>
  <si>
    <t>GAZJ780412492</t>
  </si>
  <si>
    <t>GOBJ700615K5A</t>
  </si>
  <si>
    <t>SUAM720311</t>
  </si>
  <si>
    <t>CAAJ 560815</t>
  </si>
  <si>
    <t>LOAJ620824</t>
  </si>
  <si>
    <t>SITF840710</t>
  </si>
  <si>
    <t>GASO730107EV9</t>
  </si>
  <si>
    <t>ROMM861002GC9</t>
  </si>
  <si>
    <t>CARE-901129-J5</t>
  </si>
  <si>
    <t>CILS660520IF3</t>
  </si>
  <si>
    <t>ROGG681127JE0</t>
  </si>
  <si>
    <t>MESA600712LWO</t>
  </si>
  <si>
    <t>MACM870610-HY8</t>
  </si>
  <si>
    <t>TAGB-7212237J4</t>
  </si>
  <si>
    <t>LOLJ3503193B4</t>
  </si>
  <si>
    <t>GOGE660129F43</t>
  </si>
  <si>
    <t>LOCS6305166U9</t>
  </si>
  <si>
    <t>COHG660205MW9</t>
  </si>
  <si>
    <t>VIFJ641121JA0</t>
  </si>
  <si>
    <t>GOAN6911238L3</t>
  </si>
  <si>
    <t>SAAE661107VC2</t>
  </si>
  <si>
    <t>VIMP601012M96</t>
  </si>
  <si>
    <t>ZUAM611013SC8</t>
  </si>
  <si>
    <t>GAGM730609</t>
  </si>
  <si>
    <t>PUMO660121</t>
  </si>
  <si>
    <t>METN750625</t>
  </si>
  <si>
    <t>PECA800721BG4</t>
  </si>
  <si>
    <t>RERC7609137B3</t>
  </si>
  <si>
    <t>SARV8001319U2</t>
  </si>
  <si>
    <t>CARJ870613TJ6</t>
  </si>
  <si>
    <t>FOSJ850521IJ2</t>
  </si>
  <si>
    <t>GOEJ850523BS4</t>
  </si>
  <si>
    <t>AIHO871101LK3</t>
  </si>
  <si>
    <t>PECH880122647</t>
  </si>
  <si>
    <t>GAFJ760727M46</t>
  </si>
  <si>
    <t>NURL671115579</t>
  </si>
  <si>
    <t>LOMR820216262</t>
  </si>
  <si>
    <t>ZARD751120G34</t>
  </si>
  <si>
    <t>B</t>
  </si>
  <si>
    <t xml:space="preserve">C </t>
  </si>
  <si>
    <t>C</t>
  </si>
  <si>
    <t>DIRECTOR GENERAL</t>
  </si>
  <si>
    <t>MENSAJERO</t>
  </si>
  <si>
    <t>DIRECTOR ADMINISTRATIVO</t>
  </si>
  <si>
    <t>JEFE DE RECURSOS HUMANOS</t>
  </si>
  <si>
    <t xml:space="preserve">BOLETERA "A" </t>
  </si>
  <si>
    <t xml:space="preserve">BOLETERA "B" </t>
  </si>
  <si>
    <t xml:space="preserve">DIRECTOR DE MANTENIMIENTO </t>
  </si>
  <si>
    <t>ALMACENISTA</t>
  </si>
  <si>
    <t>SUPERVISOR DE MANTENIMIENTO</t>
  </si>
  <si>
    <t>JARDINERO</t>
  </si>
  <si>
    <t>JEFE DE CUADRILLA "A"</t>
  </si>
  <si>
    <t>JEFE DE CUADRILLA "B"</t>
  </si>
  <si>
    <t>OPERADOR "A"</t>
  </si>
  <si>
    <t>CHOFER "A"</t>
  </si>
  <si>
    <t>AUXILIAR DE CHOFER "B"</t>
  </si>
  <si>
    <t>JARDINERO OPERADOR</t>
  </si>
  <si>
    <t>CHOFER</t>
  </si>
  <si>
    <t>OPERADOR "B"</t>
  </si>
  <si>
    <t>AUX DE MANTENIMIENTO "A"</t>
  </si>
  <si>
    <t>INTENDENTE</t>
  </si>
  <si>
    <t xml:space="preserve">JARDINERO  </t>
  </si>
  <si>
    <t>JEFE DE CUADRILLA</t>
  </si>
  <si>
    <t>ELECTRICISTA "B"</t>
  </si>
  <si>
    <t>JEFE DE CUADRILLA "B" MONTE</t>
  </si>
  <si>
    <t>AUXILIAR DE CHOFER "A"</t>
  </si>
  <si>
    <t>AUX DE MANTENIMIENTO "B"</t>
  </si>
  <si>
    <t>COORD.ACADEMIA FUTBOL</t>
  </si>
  <si>
    <t>PROMOTOR</t>
  </si>
  <si>
    <t>ENTRENADOR</t>
  </si>
  <si>
    <t>ORGANISMO OPERADOR DEL PARQUE DE LA SOLIDARIDAD</t>
  </si>
  <si>
    <t>DIRECCION GENERAL</t>
  </si>
  <si>
    <t>DIRECCIÓN GENERAL</t>
  </si>
  <si>
    <t>DIRECCION ADMINISTRATIVA</t>
  </si>
  <si>
    <t>DIRECCIÓN DE MANTENIMIENTO</t>
  </si>
  <si>
    <t>N/A</t>
  </si>
  <si>
    <t>BAMC</t>
  </si>
  <si>
    <t>IMPACTO AL SALARIIO (p/efecto de cáclulo)</t>
  </si>
  <si>
    <t>VELARDE MARTÍNEZ OMAR</t>
  </si>
  <si>
    <t>SUELDO BASE</t>
  </si>
  <si>
    <t>Director General</t>
  </si>
  <si>
    <t>Supervisor de Mantenimiento</t>
  </si>
  <si>
    <t>Mensajero</t>
  </si>
  <si>
    <t>DIRECCIÓN ADMINISTRATIVA</t>
  </si>
  <si>
    <t>Director Administrativo</t>
  </si>
  <si>
    <t>Jefe de Recursos Humanos</t>
  </si>
  <si>
    <t>Boleteras  A</t>
  </si>
  <si>
    <t>Boleteras B</t>
  </si>
  <si>
    <t>Coordinador Escuela Fútbol</t>
  </si>
  <si>
    <t>Promotor</t>
  </si>
  <si>
    <t>Entrenador</t>
  </si>
  <si>
    <t>PARQUE ROBERTO MONTENEGRO</t>
  </si>
  <si>
    <t xml:space="preserve"> </t>
  </si>
  <si>
    <t>Auxiliar de Mantenimiento "B"</t>
  </si>
  <si>
    <t>Jardinero Operador</t>
  </si>
  <si>
    <t>Intendente</t>
  </si>
  <si>
    <t xml:space="preserve">Jardinero   </t>
  </si>
  <si>
    <t>Almacenista</t>
  </si>
  <si>
    <t>Auxiliar de Chofer "A"</t>
  </si>
  <si>
    <t>Auxiliar de Chofer "B"</t>
  </si>
  <si>
    <t>Auxiliar de Mantenimiento "A"</t>
  </si>
  <si>
    <t>Chofer A</t>
  </si>
  <si>
    <t>Chofer B</t>
  </si>
  <si>
    <t>Electricista</t>
  </si>
  <si>
    <t>Intendente "A"</t>
  </si>
  <si>
    <t>Intendente "B"</t>
  </si>
  <si>
    <t>Jardinero</t>
  </si>
  <si>
    <t>Jefe de Cuadrilla "A"</t>
  </si>
  <si>
    <t>Jefe de Cuadrilla "B"</t>
  </si>
  <si>
    <t>Operador Maq. "A"</t>
  </si>
  <si>
    <t>Operador Maq. "B"</t>
  </si>
  <si>
    <t>G r a n   T o t a l</t>
  </si>
  <si>
    <t>RESUMEN PLANTILLA DE PERSONAL 2020</t>
  </si>
  <si>
    <t>Titular de Transparencia</t>
  </si>
  <si>
    <t>Auxiliar Adminsitrativo</t>
  </si>
  <si>
    <t>Director de Mantenimiento</t>
  </si>
  <si>
    <t>Boleteras "B"</t>
  </si>
  <si>
    <t>Boleteras "A"</t>
  </si>
  <si>
    <t>AUXILIAR ADMINISTRATIVO</t>
  </si>
  <si>
    <t>PROYECTO PLANTILLA DE PERSONAL PRESUPUESTO 2020</t>
  </si>
  <si>
    <t>PROMOCIÓN DEPORTIVA</t>
  </si>
</sst>
</file>

<file path=xl/styles.xml><?xml version="1.0" encoding="utf-8"?>
<styleSheet xmlns="http://schemas.openxmlformats.org/spreadsheetml/2006/main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0"/>
    <numFmt numFmtId="165" formatCode="_-[$€-2]* #,##0.00_-;\-[$€-2]* #,##0.00_-;_-[$€-2]* &quot;-&quot;??_-"/>
    <numFmt numFmtId="166" formatCode="#,##0.00_ ;[Red]\-#,##0.00\ "/>
    <numFmt numFmtId="167" formatCode="00"/>
    <numFmt numFmtId="168" formatCode="00000"/>
    <numFmt numFmtId="169" formatCode="[$-C0A]d\-mmm\-yy;@"/>
  </numFmts>
  <fonts count="16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2"/>
      <name val="Tahoma"/>
      <family val="2"/>
    </font>
    <font>
      <sz val="10"/>
      <color theme="1"/>
      <name val="Arial"/>
      <family val="2"/>
    </font>
    <font>
      <b/>
      <i/>
      <sz val="10"/>
      <name val="Arial"/>
      <family val="2"/>
    </font>
    <font>
      <b/>
      <sz val="1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9" fontId="3" fillId="0" borderId="0" applyFont="0" applyFill="0" applyBorder="0" applyAlignment="0" applyProtection="0"/>
    <xf numFmtId="0" fontId="4" fillId="0" borderId="0"/>
    <xf numFmtId="43" fontId="5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109">
    <xf numFmtId="0" fontId="0" fillId="0" borderId="0" xfId="0"/>
    <xf numFmtId="0" fontId="7" fillId="0" borderId="1" xfId="2" applyFont="1" applyFill="1" applyBorder="1" applyAlignment="1">
      <alignment horizontal="center" vertical="center"/>
    </xf>
    <xf numFmtId="167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0" fontId="7" fillId="0" borderId="8" xfId="0" applyNumberFormat="1" applyFont="1" applyFill="1" applyBorder="1" applyAlignment="1">
      <alignment horizontal="left" vertical="center" wrapText="1"/>
    </xf>
    <xf numFmtId="0" fontId="7" fillId="0" borderId="1" xfId="2" applyFont="1" applyFill="1" applyBorder="1" applyAlignment="1">
      <alignment vertical="center"/>
    </xf>
    <xf numFmtId="169" fontId="7" fillId="0" borderId="1" xfId="2" applyNumberFormat="1" applyFont="1" applyFill="1" applyBorder="1" applyAlignment="1">
      <alignment horizontal="center" vertical="center"/>
    </xf>
    <xf numFmtId="0" fontId="7" fillId="0" borderId="7" xfId="2" applyFont="1" applyFill="1" applyBorder="1" applyAlignment="1">
      <alignment vertical="center"/>
    </xf>
    <xf numFmtId="4" fontId="7" fillId="0" borderId="2" xfId="2" applyNumberFormat="1" applyFont="1" applyFill="1" applyBorder="1" applyAlignment="1">
      <alignment horizontal="right" vertical="center"/>
    </xf>
    <xf numFmtId="166" fontId="7" fillId="0" borderId="2" xfId="2" applyNumberFormat="1" applyFont="1" applyFill="1" applyBorder="1" applyAlignment="1">
      <alignment vertical="center"/>
    </xf>
    <xf numFmtId="166" fontId="7" fillId="0" borderId="0" xfId="2" applyNumberFormat="1" applyFont="1" applyFill="1" applyBorder="1" applyAlignment="1">
      <alignment vertical="center"/>
    </xf>
    <xf numFmtId="166" fontId="7" fillId="0" borderId="0" xfId="2" applyNumberFormat="1" applyFont="1" applyFill="1" applyAlignment="1">
      <alignment vertical="center"/>
    </xf>
    <xf numFmtId="0" fontId="7" fillId="0" borderId="4" xfId="0" applyNumberFormat="1" applyFont="1" applyFill="1" applyBorder="1" applyAlignment="1">
      <alignment horizontal="left" vertical="center" wrapText="1"/>
    </xf>
    <xf numFmtId="0" fontId="7" fillId="0" borderId="19" xfId="0" applyNumberFormat="1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horizontal="left" vertical="center" wrapText="1"/>
    </xf>
    <xf numFmtId="0" fontId="7" fillId="7" borderId="4" xfId="0" applyNumberFormat="1" applyFont="1" applyFill="1" applyBorder="1" applyAlignment="1">
      <alignment horizontal="left" vertical="center" wrapText="1"/>
    </xf>
    <xf numFmtId="0" fontId="7" fillId="7" borderId="10" xfId="0" applyNumberFormat="1" applyFont="1" applyFill="1" applyBorder="1" applyAlignment="1">
      <alignment horizontal="left" vertical="center" wrapText="1"/>
    </xf>
    <xf numFmtId="0" fontId="7" fillId="7" borderId="8" xfId="0" applyNumberFormat="1" applyFont="1" applyFill="1" applyBorder="1" applyAlignment="1">
      <alignment horizontal="left" vertical="center" wrapText="1"/>
    </xf>
    <xf numFmtId="0" fontId="7" fillId="7" borderId="2" xfId="0" applyNumberFormat="1" applyFont="1" applyFill="1" applyBorder="1" applyAlignment="1">
      <alignment horizontal="left" vertical="center" wrapText="1"/>
    </xf>
    <xf numFmtId="0" fontId="7" fillId="0" borderId="2" xfId="2" applyFont="1" applyFill="1" applyBorder="1" applyAlignment="1">
      <alignment vertical="center"/>
    </xf>
    <xf numFmtId="169" fontId="7" fillId="0" borderId="2" xfId="2" applyNumberFormat="1" applyFont="1" applyFill="1" applyBorder="1" applyAlignment="1">
      <alignment horizontal="center" vertical="center"/>
    </xf>
    <xf numFmtId="0" fontId="7" fillId="0" borderId="2" xfId="2" applyFont="1" applyFill="1" applyBorder="1" applyAlignment="1">
      <alignment horizontal="center" vertical="center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8" fillId="0" borderId="0" xfId="2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0" borderId="0" xfId="2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9" fillId="0" borderId="0" xfId="2" applyFont="1" applyAlignment="1">
      <alignment horizontal="right" vertical="center"/>
    </xf>
    <xf numFmtId="0" fontId="7" fillId="0" borderId="0" xfId="2" applyFont="1" applyBorder="1" applyAlignment="1">
      <alignment vertical="center"/>
    </xf>
    <xf numFmtId="0" fontId="8" fillId="3" borderId="11" xfId="2" applyFont="1" applyFill="1" applyBorder="1" applyAlignment="1">
      <alignment horizontal="center" vertical="center"/>
    </xf>
    <xf numFmtId="0" fontId="8" fillId="3" borderId="0" xfId="2" applyFont="1" applyFill="1" applyBorder="1" applyAlignment="1">
      <alignment horizontal="center" vertical="center"/>
    </xf>
    <xf numFmtId="0" fontId="10" fillId="2" borderId="4" xfId="2" applyNumberFormat="1" applyFont="1" applyFill="1" applyBorder="1" applyAlignment="1">
      <alignment horizontal="center" vertical="center" wrapText="1"/>
    </xf>
    <xf numFmtId="0" fontId="10" fillId="2" borderId="6" xfId="2" applyNumberFormat="1" applyFont="1" applyFill="1" applyBorder="1" applyAlignment="1">
      <alignment horizontal="center" vertical="center" wrapText="1"/>
    </xf>
    <xf numFmtId="0" fontId="10" fillId="2" borderId="20" xfId="2" applyNumberFormat="1" applyFont="1" applyFill="1" applyBorder="1" applyAlignment="1">
      <alignment horizontal="center" vertical="center" wrapText="1"/>
    </xf>
    <xf numFmtId="0" fontId="10" fillId="2" borderId="21" xfId="2" applyNumberFormat="1" applyFont="1" applyFill="1" applyBorder="1" applyAlignment="1">
      <alignment horizontal="center" vertical="center" wrapText="1"/>
    </xf>
    <xf numFmtId="4" fontId="10" fillId="2" borderId="21" xfId="2" applyNumberFormat="1" applyFont="1" applyFill="1" applyBorder="1" applyAlignment="1">
      <alignment horizontal="center" vertical="center" wrapText="1"/>
    </xf>
    <xf numFmtId="4" fontId="10" fillId="2" borderId="22" xfId="2" applyNumberFormat="1" applyFont="1" applyFill="1" applyBorder="1" applyAlignment="1">
      <alignment horizontal="center" vertical="center" wrapText="1"/>
    </xf>
    <xf numFmtId="4" fontId="10" fillId="2" borderId="19" xfId="2" applyNumberFormat="1" applyFont="1" applyFill="1" applyBorder="1" applyAlignment="1">
      <alignment horizontal="center" vertical="center" wrapText="1"/>
    </xf>
    <xf numFmtId="4" fontId="10" fillId="5" borderId="18" xfId="2" applyNumberFormat="1" applyFont="1" applyFill="1" applyBorder="1" applyAlignment="1">
      <alignment horizontal="center" vertical="center" wrapText="1"/>
    </xf>
    <xf numFmtId="4" fontId="8" fillId="0" borderId="0" xfId="2" applyNumberFormat="1" applyFont="1" applyFill="1" applyBorder="1" applyAlignment="1">
      <alignment horizontal="center" vertical="center" wrapText="1"/>
    </xf>
    <xf numFmtId="0" fontId="7" fillId="0" borderId="0" xfId="2" applyNumberFormat="1" applyFont="1" applyFill="1" applyAlignment="1">
      <alignment vertical="center"/>
    </xf>
    <xf numFmtId="0" fontId="8" fillId="4" borderId="2" xfId="2" applyFont="1" applyFill="1" applyBorder="1" applyAlignment="1">
      <alignment horizontal="center" vertical="center"/>
    </xf>
    <xf numFmtId="0" fontId="11" fillId="6" borderId="0" xfId="0" applyFont="1" applyFill="1" applyAlignment="1">
      <alignment vertical="center"/>
    </xf>
    <xf numFmtId="0" fontId="7" fillId="6" borderId="0" xfId="2" applyFont="1" applyFill="1" applyAlignment="1">
      <alignment horizontal="center" vertical="center"/>
    </xf>
    <xf numFmtId="43" fontId="7" fillId="0" borderId="0" xfId="5" applyFont="1" applyAlignment="1">
      <alignment vertical="center"/>
    </xf>
    <xf numFmtId="4" fontId="7" fillId="0" borderId="0" xfId="2" applyNumberFormat="1" applyFont="1" applyAlignment="1">
      <alignment horizontal="center" vertical="center"/>
    </xf>
    <xf numFmtId="0" fontId="8" fillId="0" borderId="3" xfId="2" applyFont="1" applyBorder="1" applyAlignment="1">
      <alignment vertical="center"/>
    </xf>
    <xf numFmtId="0" fontId="7" fillId="0" borderId="3" xfId="2" applyFont="1" applyBorder="1" applyAlignment="1">
      <alignment vertical="center"/>
    </xf>
    <xf numFmtId="0" fontId="7" fillId="0" borderId="3" xfId="2" applyFont="1" applyBorder="1" applyAlignment="1">
      <alignment horizontal="center" vertical="center"/>
    </xf>
    <xf numFmtId="0" fontId="8" fillId="0" borderId="0" xfId="2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7" fillId="0" borderId="0" xfId="2" quotePrefix="1" applyFont="1" applyAlignment="1">
      <alignment horizontal="left" vertical="center"/>
    </xf>
    <xf numFmtId="0" fontId="8" fillId="0" borderId="0" xfId="2" quotePrefix="1" applyFont="1" applyAlignment="1">
      <alignment horizontal="left" vertical="center"/>
    </xf>
    <xf numFmtId="0" fontId="7" fillId="0" borderId="0" xfId="2" quotePrefix="1" applyFont="1" applyAlignment="1">
      <alignment vertical="center"/>
    </xf>
    <xf numFmtId="4" fontId="7" fillId="0" borderId="0" xfId="2" applyNumberFormat="1" applyFont="1" applyAlignment="1">
      <alignment vertical="center"/>
    </xf>
    <xf numFmtId="0" fontId="0" fillId="7" borderId="0" xfId="0" applyFill="1"/>
    <xf numFmtId="4" fontId="0" fillId="7" borderId="0" xfId="0" applyNumberFormat="1" applyFill="1"/>
    <xf numFmtId="0" fontId="2" fillId="7" borderId="0" xfId="0" applyFont="1" applyFill="1"/>
    <xf numFmtId="0" fontId="12" fillId="0" borderId="0" xfId="0" applyFont="1" applyAlignment="1"/>
    <xf numFmtId="0" fontId="12" fillId="7" borderId="0" xfId="0" applyFont="1" applyFill="1" applyAlignment="1">
      <alignment horizontal="center"/>
    </xf>
    <xf numFmtId="4" fontId="12" fillId="7" borderId="0" xfId="0" applyNumberFormat="1" applyFont="1" applyFill="1" applyAlignment="1">
      <alignment horizontal="center"/>
    </xf>
    <xf numFmtId="0" fontId="12" fillId="7" borderId="0" xfId="0" applyFont="1" applyFill="1" applyAlignment="1"/>
    <xf numFmtId="0" fontId="13" fillId="7" borderId="0" xfId="0" applyFont="1" applyFill="1"/>
    <xf numFmtId="0" fontId="13" fillId="7" borderId="0" xfId="0" applyFont="1" applyFill="1" applyAlignment="1">
      <alignment horizontal="left"/>
    </xf>
    <xf numFmtId="4" fontId="13" fillId="7" borderId="0" xfId="0" applyNumberFormat="1" applyFont="1" applyFill="1"/>
    <xf numFmtId="0" fontId="1" fillId="7" borderId="0" xfId="0" applyFont="1" applyFill="1"/>
    <xf numFmtId="44" fontId="2" fillId="7" borderId="0" xfId="6" applyFont="1" applyFill="1"/>
    <xf numFmtId="0" fontId="2" fillId="7" borderId="0" xfId="0" applyFont="1" applyFill="1" applyAlignment="1">
      <alignment horizontal="left"/>
    </xf>
    <xf numFmtId="4" fontId="0" fillId="7" borderId="0" xfId="0" applyNumberFormat="1" applyFill="1" applyAlignment="1">
      <alignment horizontal="center"/>
    </xf>
    <xf numFmtId="44" fontId="2" fillId="7" borderId="0" xfId="0" applyNumberFormat="1" applyFont="1" applyFill="1"/>
    <xf numFmtId="4" fontId="0" fillId="0" borderId="0" xfId="0" applyNumberFormat="1"/>
    <xf numFmtId="0" fontId="2" fillId="0" borderId="0" xfId="0" applyFont="1"/>
    <xf numFmtId="0" fontId="13" fillId="0" borderId="0" xfId="0" applyFont="1" applyFill="1"/>
    <xf numFmtId="0" fontId="13" fillId="0" borderId="0" xfId="0" applyFont="1" applyFill="1" applyAlignment="1">
      <alignment horizontal="left"/>
    </xf>
    <xf numFmtId="4" fontId="13" fillId="0" borderId="0" xfId="0" applyNumberFormat="1" applyFont="1" applyFill="1"/>
    <xf numFmtId="0" fontId="2" fillId="0" borderId="0" xfId="0" applyFont="1" applyFill="1"/>
    <xf numFmtId="0" fontId="0" fillId="0" borderId="0" xfId="0" applyFill="1"/>
    <xf numFmtId="4" fontId="0" fillId="0" borderId="0" xfId="0" applyNumberFormat="1" applyFill="1"/>
    <xf numFmtId="44" fontId="2" fillId="0" borderId="0" xfId="6" applyFont="1" applyFill="1"/>
    <xf numFmtId="0" fontId="2" fillId="0" borderId="0" xfId="0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1" fillId="0" borderId="0" xfId="0" applyFont="1" applyFill="1"/>
    <xf numFmtId="0" fontId="0" fillId="0" borderId="0" xfId="0" applyFill="1" applyAlignment="1">
      <alignment horizontal="left"/>
    </xf>
    <xf numFmtId="4" fontId="1" fillId="0" borderId="0" xfId="0" applyNumberFormat="1" applyFont="1" applyFill="1"/>
    <xf numFmtId="0" fontId="14" fillId="0" borderId="0" xfId="0" applyFont="1" applyFill="1"/>
    <xf numFmtId="44" fontId="2" fillId="0" borderId="23" xfId="6" applyFont="1" applyFill="1" applyBorder="1"/>
    <xf numFmtId="43" fontId="2" fillId="0" borderId="0" xfId="5" applyFont="1" applyFill="1"/>
    <xf numFmtId="167" fontId="7" fillId="0" borderId="2" xfId="0" applyNumberFormat="1" applyFont="1" applyFill="1" applyBorder="1" applyAlignment="1">
      <alignment horizontal="center" vertical="center"/>
    </xf>
    <xf numFmtId="164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0" fontId="7" fillId="0" borderId="2" xfId="4" applyFont="1" applyFill="1" applyBorder="1" applyAlignment="1">
      <alignment vertical="center" wrapText="1"/>
    </xf>
    <xf numFmtId="0" fontId="15" fillId="0" borderId="0" xfId="2" applyFont="1" applyBorder="1" applyAlignment="1">
      <alignment vertical="center"/>
    </xf>
    <xf numFmtId="4" fontId="8" fillId="4" borderId="2" xfId="2" applyNumberFormat="1" applyFont="1" applyFill="1" applyBorder="1" applyAlignment="1">
      <alignment horizontal="right" vertical="center"/>
    </xf>
    <xf numFmtId="0" fontId="8" fillId="4" borderId="5" xfId="2" applyFont="1" applyFill="1" applyBorder="1" applyAlignment="1">
      <alignment horizontal="right" vertical="center"/>
    </xf>
    <xf numFmtId="0" fontId="8" fillId="4" borderId="0" xfId="2" applyFont="1" applyFill="1" applyAlignment="1">
      <alignment horizontal="right" vertical="center"/>
    </xf>
    <xf numFmtId="0" fontId="15" fillId="0" borderId="0" xfId="2" applyFont="1" applyAlignment="1">
      <alignment horizontal="center" vertical="center"/>
    </xf>
    <xf numFmtId="0" fontId="8" fillId="3" borderId="12" xfId="2" applyFont="1" applyFill="1" applyBorder="1" applyAlignment="1">
      <alignment horizontal="center" vertical="center"/>
    </xf>
    <xf numFmtId="0" fontId="8" fillId="3" borderId="13" xfId="2" applyFont="1" applyFill="1" applyBorder="1" applyAlignment="1">
      <alignment horizontal="center" vertical="center"/>
    </xf>
    <xf numFmtId="0" fontId="8" fillId="3" borderId="8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8" fillId="3" borderId="15" xfId="2" applyFont="1" applyFill="1" applyBorder="1" applyAlignment="1">
      <alignment horizontal="center" vertical="center"/>
    </xf>
    <xf numFmtId="0" fontId="8" fillId="3" borderId="16" xfId="2" applyFont="1" applyFill="1" applyBorder="1" applyAlignment="1">
      <alignment horizontal="center" vertical="center"/>
    </xf>
    <xf numFmtId="0" fontId="8" fillId="3" borderId="17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center" vertical="center"/>
    </xf>
    <xf numFmtId="0" fontId="8" fillId="3" borderId="14" xfId="2" applyFont="1" applyFill="1" applyBorder="1" applyAlignment="1">
      <alignment horizontal="center" vertical="center"/>
    </xf>
    <xf numFmtId="0" fontId="12" fillId="7" borderId="0" xfId="0" applyFont="1" applyFill="1" applyAlignment="1">
      <alignment horizontal="center"/>
    </xf>
  </cellXfs>
  <cellStyles count="7">
    <cellStyle name="Euro" xfId="1"/>
    <cellStyle name="Millares" xfId="5" builtinId="3"/>
    <cellStyle name="Moneda" xfId="6" builtinId="4"/>
    <cellStyle name="Normal" xfId="0" builtinId="0"/>
    <cellStyle name="Normal_~9885111" xfId="2"/>
    <cellStyle name="Normal_PlantillaOrganismos2005" xfId="4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971550</xdr:colOff>
      <xdr:row>1</xdr:row>
      <xdr:rowOff>28575</xdr:rowOff>
    </xdr:from>
    <xdr:to>
      <xdr:col>6</xdr:col>
      <xdr:colOff>971550</xdr:colOff>
      <xdr:row>2</xdr:row>
      <xdr:rowOff>114300</xdr:rowOff>
    </xdr:to>
    <xdr:pic>
      <xdr:nvPicPr>
        <xdr:cNvPr id="3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3438525" y="323850"/>
          <a:ext cx="1504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0</xdr:row>
      <xdr:rowOff>123825</xdr:rowOff>
    </xdr:from>
    <xdr:to>
      <xdr:col>6</xdr:col>
      <xdr:colOff>866775</xdr:colOff>
      <xdr:row>4</xdr:row>
      <xdr:rowOff>123825</xdr:rowOff>
    </xdr:to>
    <xdr:pic>
      <xdr:nvPicPr>
        <xdr:cNvPr id="4" name="Imagen 3" descr="C:\Users\Usuario\AppData\Local\Microsoft\Windows\INetCache\Content.MSO\34DD89F.tmp">
          <a:extLst>
            <a:ext uri="{FF2B5EF4-FFF2-40B4-BE49-F238E27FC236}">
              <a16:creationId xmlns="" xmlns:a16="http://schemas.microsoft.com/office/drawing/2014/main" id="{8309CC10-96E3-4900-8B4E-087AF58C754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23825"/>
          <a:ext cx="885825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1085850</xdr:colOff>
      <xdr:row>0</xdr:row>
      <xdr:rowOff>104775</xdr:rowOff>
    </xdr:from>
    <xdr:to>
      <xdr:col>40</xdr:col>
      <xdr:colOff>9525</xdr:colOff>
      <xdr:row>5</xdr:row>
      <xdr:rowOff>114300</xdr:rowOff>
    </xdr:to>
    <xdr:pic>
      <xdr:nvPicPr>
        <xdr:cNvPr id="5" name="4 Imagen">
          <a:extLst>
            <a:ext uri="{FF2B5EF4-FFF2-40B4-BE49-F238E27FC236}">
              <a16:creationId xmlns="" xmlns:a16="http://schemas.microsoft.com/office/drawing/2014/main" id="{00000000-0008-0000-01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232100" y="104775"/>
          <a:ext cx="857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76200</xdr:rowOff>
    </xdr:from>
    <xdr:to>
      <xdr:col>2</xdr:col>
      <xdr:colOff>104775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1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76200"/>
          <a:ext cx="857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685801</xdr:colOff>
      <xdr:row>1</xdr:row>
      <xdr:rowOff>28575</xdr:rowOff>
    </xdr:from>
    <xdr:to>
      <xdr:col>15</xdr:col>
      <xdr:colOff>238126</xdr:colOff>
      <xdr:row>6</xdr:row>
      <xdr:rowOff>0</xdr:rowOff>
    </xdr:to>
    <xdr:pic>
      <xdr:nvPicPr>
        <xdr:cNvPr id="3" name="Imagen 3" descr="C:\Users\Usuario\AppData\Local\Microsoft\Windows\INetCache\Content.MSO\34DD89F.tmp">
          <a:extLst>
            <a:ext uri="{FF2B5EF4-FFF2-40B4-BE49-F238E27FC236}">
              <a16:creationId xmlns="" xmlns:a16="http://schemas.microsoft.com/office/drawing/2014/main" id="{8309CC10-96E3-4900-8B4E-087AF58C754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6" y="190500"/>
          <a:ext cx="800100" cy="895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T193"/>
  <sheetViews>
    <sheetView workbookViewId="0">
      <selection activeCell="G4" sqref="G4"/>
    </sheetView>
  </sheetViews>
  <sheetFormatPr baseColWidth="10" defaultColWidth="14.28515625" defaultRowHeight="12"/>
  <cols>
    <col min="1" max="1" width="5.5703125" style="27" customWidth="1"/>
    <col min="2" max="2" width="3.85546875" style="27" hidden="1" customWidth="1"/>
    <col min="3" max="3" width="5.140625" style="27" hidden="1" customWidth="1"/>
    <col min="4" max="4" width="5.7109375" style="27" hidden="1" customWidth="1"/>
    <col min="5" max="5" width="4.140625" style="27" hidden="1" customWidth="1"/>
    <col min="6" max="6" width="5.140625" style="27" hidden="1" customWidth="1"/>
    <col min="7" max="7" width="34.140625" style="25" customWidth="1"/>
    <col min="8" max="8" width="17.85546875" style="25" hidden="1" customWidth="1"/>
    <col min="9" max="9" width="10.7109375" style="27" hidden="1" customWidth="1"/>
    <col min="10" max="10" width="5.140625" style="27" bestFit="1" customWidth="1"/>
    <col min="11" max="11" width="3.7109375" style="27" bestFit="1" customWidth="1"/>
    <col min="12" max="12" width="7.42578125" style="27" hidden="1" customWidth="1"/>
    <col min="13" max="13" width="26.42578125" style="25" customWidth="1"/>
    <col min="14" max="14" width="12.28515625" style="25" hidden="1" customWidth="1"/>
    <col min="15" max="15" width="27.28515625" style="27" hidden="1" customWidth="1"/>
    <col min="16" max="16" width="10" style="27" bestFit="1" customWidth="1"/>
    <col min="17" max="17" width="8.7109375" style="27" customWidth="1"/>
    <col min="18" max="18" width="8.42578125" style="27" customWidth="1"/>
    <col min="19" max="19" width="16.42578125" style="27" hidden="1" customWidth="1"/>
    <col min="20" max="20" width="11.140625" style="27" customWidth="1"/>
    <col min="21" max="22" width="16.42578125" style="25" hidden="1" customWidth="1"/>
    <col min="23" max="23" width="4" style="25" hidden="1" customWidth="1"/>
    <col min="24" max="24" width="11.85546875" style="25" customWidth="1"/>
    <col min="25" max="25" width="11.140625" style="25" customWidth="1"/>
    <col min="26" max="26" width="9.85546875" style="25" customWidth="1"/>
    <col min="27" max="27" width="1.42578125" style="25" hidden="1" customWidth="1"/>
    <col min="28" max="28" width="10.85546875" style="25" customWidth="1"/>
    <col min="29" max="29" width="10" style="25" bestFit="1" customWidth="1"/>
    <col min="30" max="30" width="11.85546875" style="25" customWidth="1"/>
    <col min="31" max="31" width="9.140625" style="25" customWidth="1"/>
    <col min="32" max="32" width="10.7109375" style="25" customWidth="1"/>
    <col min="33" max="33" width="11.140625" style="25" bestFit="1" customWidth="1"/>
    <col min="34" max="35" width="9.28515625" style="25" customWidth="1"/>
    <col min="36" max="36" width="9.7109375" style="25" bestFit="1" customWidth="1"/>
    <col min="37" max="39" width="13.7109375" style="25" hidden="1" customWidth="1"/>
    <col min="40" max="40" width="12.7109375" style="25" bestFit="1" customWidth="1"/>
    <col min="41" max="257" width="16.140625" style="25" customWidth="1"/>
    <col min="258" max="16384" width="14.28515625" style="25"/>
  </cols>
  <sheetData>
    <row r="1" spans="1:248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</row>
    <row r="2" spans="1:248" ht="15.7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98" t="s">
        <v>364</v>
      </c>
      <c r="N2" s="98"/>
      <c r="O2" s="98"/>
      <c r="P2" s="98"/>
      <c r="Q2" s="98"/>
      <c r="R2" s="98"/>
      <c r="S2" s="98"/>
      <c r="T2" s="98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</row>
    <row r="3" spans="1:248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4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</row>
    <row r="4" spans="1:248">
      <c r="O4" s="24"/>
    </row>
    <row r="5" spans="1:248">
      <c r="A5" s="24"/>
      <c r="B5" s="24"/>
      <c r="E5" s="28"/>
      <c r="F5" s="28"/>
      <c r="G5" s="29"/>
      <c r="H5" s="29"/>
      <c r="I5" s="29"/>
      <c r="J5" s="29"/>
      <c r="K5" s="29"/>
      <c r="L5" s="29"/>
    </row>
    <row r="6" spans="1:248" ht="16.5" thickBot="1">
      <c r="B6" s="24"/>
      <c r="E6" s="30" t="s">
        <v>61</v>
      </c>
      <c r="F6" s="30"/>
      <c r="G6" s="94" t="s">
        <v>315</v>
      </c>
      <c r="H6" s="31"/>
      <c r="I6" s="31"/>
      <c r="J6" s="31"/>
      <c r="K6" s="31"/>
      <c r="L6" s="31"/>
      <c r="M6" s="31"/>
    </row>
    <row r="7" spans="1:248">
      <c r="P7" s="99" t="s">
        <v>82</v>
      </c>
      <c r="Q7" s="100"/>
      <c r="R7" s="100"/>
      <c r="S7" s="100"/>
      <c r="T7" s="100"/>
      <c r="U7" s="101"/>
      <c r="V7" s="101"/>
      <c r="W7" s="102"/>
      <c r="X7" s="103" t="s">
        <v>0</v>
      </c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5"/>
    </row>
    <row r="8" spans="1:248" ht="12.75" thickBot="1">
      <c r="P8" s="32"/>
      <c r="Q8" s="33"/>
      <c r="R8" s="33"/>
      <c r="S8" s="33"/>
      <c r="T8" s="33"/>
      <c r="U8" s="106" t="s">
        <v>83</v>
      </c>
      <c r="V8" s="106"/>
      <c r="W8" s="107"/>
      <c r="X8" s="32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106" t="s">
        <v>83</v>
      </c>
      <c r="AL8" s="106"/>
      <c r="AM8" s="107"/>
    </row>
    <row r="9" spans="1:248" s="43" customFormat="1" ht="132.75" thickBot="1">
      <c r="A9" s="34" t="s">
        <v>1</v>
      </c>
      <c r="B9" s="34" t="s">
        <v>2</v>
      </c>
      <c r="C9" s="34" t="s">
        <v>64</v>
      </c>
      <c r="D9" s="34" t="s">
        <v>3</v>
      </c>
      <c r="E9" s="34" t="s">
        <v>65</v>
      </c>
      <c r="F9" s="34" t="s">
        <v>87</v>
      </c>
      <c r="G9" s="34" t="s">
        <v>4</v>
      </c>
      <c r="H9" s="34" t="s">
        <v>5</v>
      </c>
      <c r="I9" s="34" t="s">
        <v>6</v>
      </c>
      <c r="J9" s="34" t="s">
        <v>7</v>
      </c>
      <c r="K9" s="34" t="s">
        <v>8</v>
      </c>
      <c r="L9" s="34" t="s">
        <v>9</v>
      </c>
      <c r="M9" s="34" t="s">
        <v>10</v>
      </c>
      <c r="N9" s="34" t="s">
        <v>11</v>
      </c>
      <c r="O9" s="35" t="s">
        <v>12</v>
      </c>
      <c r="P9" s="36" t="s">
        <v>36</v>
      </c>
      <c r="Q9" s="37" t="s">
        <v>56</v>
      </c>
      <c r="R9" s="37" t="s">
        <v>58</v>
      </c>
      <c r="S9" s="37" t="s">
        <v>68</v>
      </c>
      <c r="T9" s="37" t="s">
        <v>69</v>
      </c>
      <c r="U9" s="38" t="s">
        <v>322</v>
      </c>
      <c r="V9" s="38" t="s">
        <v>76</v>
      </c>
      <c r="W9" s="39" t="s">
        <v>76</v>
      </c>
      <c r="X9" s="36" t="s">
        <v>36</v>
      </c>
      <c r="Y9" s="37" t="s">
        <v>56</v>
      </c>
      <c r="Z9" s="37" t="s">
        <v>58</v>
      </c>
      <c r="AA9" s="37" t="s">
        <v>68</v>
      </c>
      <c r="AB9" s="37" t="s">
        <v>69</v>
      </c>
      <c r="AC9" s="38" t="s">
        <v>46</v>
      </c>
      <c r="AD9" s="38" t="s">
        <v>44</v>
      </c>
      <c r="AE9" s="38" t="s">
        <v>70</v>
      </c>
      <c r="AF9" s="38" t="s">
        <v>71</v>
      </c>
      <c r="AG9" s="38" t="s">
        <v>72</v>
      </c>
      <c r="AH9" s="38" t="s">
        <v>73</v>
      </c>
      <c r="AI9" s="38" t="s">
        <v>74</v>
      </c>
      <c r="AJ9" s="38" t="s">
        <v>75</v>
      </c>
      <c r="AK9" s="40" t="s">
        <v>76</v>
      </c>
      <c r="AL9" s="40" t="s">
        <v>76</v>
      </c>
      <c r="AM9" s="39" t="s">
        <v>76</v>
      </c>
      <c r="AN9" s="41" t="s">
        <v>13</v>
      </c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</row>
    <row r="10" spans="1:248" s="13" customFormat="1">
      <c r="A10" s="1">
        <v>1</v>
      </c>
      <c r="B10" s="2">
        <v>10</v>
      </c>
      <c r="C10" s="3">
        <v>40</v>
      </c>
      <c r="D10" s="4">
        <v>234</v>
      </c>
      <c r="E10" s="3">
        <v>332</v>
      </c>
      <c r="F10" s="5">
        <v>1</v>
      </c>
      <c r="G10" s="6" t="s">
        <v>88</v>
      </c>
      <c r="H10" s="7" t="s">
        <v>186</v>
      </c>
      <c r="I10" s="8">
        <v>43440</v>
      </c>
      <c r="J10" s="1">
        <v>27</v>
      </c>
      <c r="K10" s="1">
        <v>40</v>
      </c>
      <c r="L10" s="1" t="s">
        <v>284</v>
      </c>
      <c r="M10" s="7" t="s">
        <v>286</v>
      </c>
      <c r="N10" s="1">
        <v>1</v>
      </c>
      <c r="O10" s="9" t="s">
        <v>316</v>
      </c>
      <c r="P10" s="10">
        <v>53511.9</v>
      </c>
      <c r="Q10" s="10">
        <v>1434.01</v>
      </c>
      <c r="R10" s="10">
        <v>1148.1500000000001</v>
      </c>
      <c r="S10" s="10">
        <v>0</v>
      </c>
      <c r="T10" s="10">
        <v>0</v>
      </c>
      <c r="U10" s="11">
        <v>0</v>
      </c>
      <c r="V10" s="10">
        <v>0</v>
      </c>
      <c r="W10" s="10">
        <v>0</v>
      </c>
      <c r="X10" s="10">
        <f>P10*12</f>
        <v>642142.80000000005</v>
      </c>
      <c r="Y10" s="10">
        <f>Q10*12</f>
        <v>17208.12</v>
      </c>
      <c r="Z10" s="10">
        <f>R10*12</f>
        <v>13777.800000000001</v>
      </c>
      <c r="AA10" s="10">
        <v>0</v>
      </c>
      <c r="AB10" s="10">
        <f>T10*12</f>
        <v>0</v>
      </c>
      <c r="AC10" s="10">
        <f>((P10+U10)/30)*50</f>
        <v>89186.5</v>
      </c>
      <c r="AD10" s="10">
        <f>(P10+U10)/30*5</f>
        <v>8918.65</v>
      </c>
      <c r="AE10" s="10" t="s">
        <v>320</v>
      </c>
      <c r="AF10" s="10">
        <f>((P10+U10)*0.175)*12</f>
        <v>112374.99</v>
      </c>
      <c r="AG10" s="10">
        <f>((P10+U10)*0.03)*12</f>
        <v>19264.284</v>
      </c>
      <c r="AH10" s="10">
        <f>(1900)*12</f>
        <v>22800</v>
      </c>
      <c r="AI10" s="10">
        <f>((P10+U10)*0.02)*12</f>
        <v>12842.856</v>
      </c>
      <c r="AJ10" s="10">
        <v>0</v>
      </c>
      <c r="AK10" s="10">
        <v>0</v>
      </c>
      <c r="AL10" s="10">
        <v>0</v>
      </c>
      <c r="AM10" s="10">
        <v>0</v>
      </c>
      <c r="AN10" s="10">
        <f>+SUM(X10:AM10)</f>
        <v>938516.00000000012</v>
      </c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</row>
    <row r="11" spans="1:248" s="13" customFormat="1" ht="12.75" thickBot="1">
      <c r="A11" s="1">
        <f>A10+1</f>
        <v>2</v>
      </c>
      <c r="B11" s="2">
        <v>10</v>
      </c>
      <c r="C11" s="3">
        <v>40</v>
      </c>
      <c r="D11" s="4">
        <v>234</v>
      </c>
      <c r="E11" s="3">
        <v>332</v>
      </c>
      <c r="F11" s="5">
        <v>1</v>
      </c>
      <c r="G11" s="14" t="s">
        <v>89</v>
      </c>
      <c r="H11" s="7" t="s">
        <v>187</v>
      </c>
      <c r="I11" s="8">
        <v>43440</v>
      </c>
      <c r="J11" s="1">
        <v>16</v>
      </c>
      <c r="K11" s="1">
        <v>40</v>
      </c>
      <c r="L11" s="1" t="s">
        <v>284</v>
      </c>
      <c r="M11" s="7" t="s">
        <v>185</v>
      </c>
      <c r="N11" s="1">
        <v>1</v>
      </c>
      <c r="O11" s="9" t="s">
        <v>317</v>
      </c>
      <c r="P11" s="10">
        <v>20680</v>
      </c>
      <c r="Q11" s="10">
        <v>1389</v>
      </c>
      <c r="R11" s="10">
        <v>949.2</v>
      </c>
      <c r="S11" s="10">
        <v>0</v>
      </c>
      <c r="T11" s="10">
        <v>0</v>
      </c>
      <c r="U11" s="11">
        <v>0</v>
      </c>
      <c r="V11" s="10">
        <v>0</v>
      </c>
      <c r="W11" s="10">
        <v>0</v>
      </c>
      <c r="X11" s="10">
        <f t="shared" ref="X11:Z69" si="0">P11*12</f>
        <v>248160</v>
      </c>
      <c r="Y11" s="10">
        <f t="shared" si="0"/>
        <v>16668</v>
      </c>
      <c r="Z11" s="10">
        <f t="shared" si="0"/>
        <v>11390.400000000001</v>
      </c>
      <c r="AA11" s="10">
        <v>0</v>
      </c>
      <c r="AB11" s="10">
        <f t="shared" ref="AB11:AB71" si="1">T11*12</f>
        <v>0</v>
      </c>
      <c r="AC11" s="10">
        <f t="shared" ref="AC11:AC71" si="2">((P11+U11)/30)*50</f>
        <v>34466.666666666672</v>
      </c>
      <c r="AD11" s="10">
        <f t="shared" ref="AD11:AD71" si="3">(P11+U11)/30*5</f>
        <v>3446.666666666667</v>
      </c>
      <c r="AE11" s="10">
        <f>(P11+U11)/30*15</f>
        <v>10340</v>
      </c>
      <c r="AF11" s="10">
        <f t="shared" ref="AF11:AF71" si="4">((P11+U11)*0.175)*12</f>
        <v>43427.999999999993</v>
      </c>
      <c r="AG11" s="10">
        <f t="shared" ref="AG11:AG71" si="5">((P11+U11)*0.03)*12</f>
        <v>7444.7999999999993</v>
      </c>
      <c r="AH11" s="10">
        <f>(861.77)*12</f>
        <v>10341.24</v>
      </c>
      <c r="AI11" s="10">
        <f t="shared" ref="AI11:AI71" si="6">((P11+U11)*0.02)*12</f>
        <v>4963.2000000000007</v>
      </c>
      <c r="AJ11" s="10">
        <v>0</v>
      </c>
      <c r="AK11" s="10">
        <v>0</v>
      </c>
      <c r="AL11" s="10">
        <v>0</v>
      </c>
      <c r="AM11" s="10">
        <v>0</v>
      </c>
      <c r="AN11" s="10">
        <f t="shared" ref="AN11:AN70" si="7">+SUM(X11:AM11)</f>
        <v>390648.97333333339</v>
      </c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</row>
    <row r="12" spans="1:248" s="13" customFormat="1" ht="12.75" thickBot="1">
      <c r="A12" s="1">
        <f t="shared" ref="A12:A75" si="8">A11+1</f>
        <v>3</v>
      </c>
      <c r="B12" s="2">
        <v>10</v>
      </c>
      <c r="C12" s="3">
        <v>40</v>
      </c>
      <c r="D12" s="4">
        <v>234</v>
      </c>
      <c r="E12" s="3">
        <v>332</v>
      </c>
      <c r="F12" s="5">
        <v>1</v>
      </c>
      <c r="G12" s="14" t="s">
        <v>90</v>
      </c>
      <c r="H12" s="7" t="s">
        <v>188</v>
      </c>
      <c r="I12" s="8">
        <v>40969</v>
      </c>
      <c r="J12" s="1">
        <v>1</v>
      </c>
      <c r="K12" s="1">
        <v>40</v>
      </c>
      <c r="L12" s="1" t="s">
        <v>283</v>
      </c>
      <c r="M12" s="7" t="s">
        <v>287</v>
      </c>
      <c r="N12" s="1">
        <v>1</v>
      </c>
      <c r="O12" s="9" t="s">
        <v>317</v>
      </c>
      <c r="P12" s="10">
        <v>9573</v>
      </c>
      <c r="Q12" s="10">
        <v>548.88</v>
      </c>
      <c r="R12" s="10">
        <v>346.98</v>
      </c>
      <c r="S12" s="10">
        <v>0</v>
      </c>
      <c r="T12" s="10">
        <v>176.72</v>
      </c>
      <c r="U12" s="11">
        <v>600</v>
      </c>
      <c r="V12" s="10">
        <v>0</v>
      </c>
      <c r="W12" s="10">
        <v>0</v>
      </c>
      <c r="X12" s="10">
        <f t="shared" si="0"/>
        <v>114876</v>
      </c>
      <c r="Y12" s="10">
        <f t="shared" si="0"/>
        <v>6586.5599999999995</v>
      </c>
      <c r="Z12" s="10">
        <f t="shared" si="0"/>
        <v>4163.76</v>
      </c>
      <c r="AA12" s="10">
        <v>0</v>
      </c>
      <c r="AB12" s="10">
        <f t="shared" si="1"/>
        <v>2120.64</v>
      </c>
      <c r="AC12" s="10">
        <f t="shared" si="2"/>
        <v>16955</v>
      </c>
      <c r="AD12" s="10">
        <f t="shared" si="3"/>
        <v>1695.5</v>
      </c>
      <c r="AE12" s="10">
        <f t="shared" ref="AE12:AE72" si="9">(P12+U12)/30*15</f>
        <v>5086.5</v>
      </c>
      <c r="AF12" s="10">
        <f t="shared" si="4"/>
        <v>21363.3</v>
      </c>
      <c r="AG12" s="10">
        <f t="shared" si="5"/>
        <v>3662.2799999999997</v>
      </c>
      <c r="AH12" s="10">
        <f>(654.45)*12</f>
        <v>7853.4000000000005</v>
      </c>
      <c r="AI12" s="10">
        <f t="shared" si="6"/>
        <v>2441.52</v>
      </c>
      <c r="AJ12" s="10">
        <v>7200</v>
      </c>
      <c r="AK12" s="10">
        <v>0</v>
      </c>
      <c r="AL12" s="10">
        <v>0</v>
      </c>
      <c r="AM12" s="10">
        <v>0</v>
      </c>
      <c r="AN12" s="10">
        <f t="shared" si="7"/>
        <v>194004.45999999996</v>
      </c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</row>
    <row r="13" spans="1:248" s="13" customFormat="1" ht="12.75" thickBot="1">
      <c r="A13" s="1">
        <f t="shared" si="8"/>
        <v>4</v>
      </c>
      <c r="B13" s="2">
        <v>10</v>
      </c>
      <c r="C13" s="3">
        <v>40</v>
      </c>
      <c r="D13" s="4">
        <v>234</v>
      </c>
      <c r="E13" s="3">
        <v>332</v>
      </c>
      <c r="F13" s="5">
        <v>1</v>
      </c>
      <c r="G13" s="6" t="s">
        <v>91</v>
      </c>
      <c r="H13" s="7" t="s">
        <v>189</v>
      </c>
      <c r="I13" s="8">
        <v>37634</v>
      </c>
      <c r="J13" s="1">
        <v>22</v>
      </c>
      <c r="K13" s="1">
        <v>40</v>
      </c>
      <c r="L13" s="1" t="s">
        <v>285</v>
      </c>
      <c r="M13" s="7" t="s">
        <v>288</v>
      </c>
      <c r="N13" s="1">
        <v>1</v>
      </c>
      <c r="O13" s="9" t="s">
        <v>318</v>
      </c>
      <c r="P13" s="10">
        <v>31028.26</v>
      </c>
      <c r="Q13" s="10">
        <v>902.55</v>
      </c>
      <c r="R13" s="10">
        <v>706.16</v>
      </c>
      <c r="S13" s="10">
        <v>0</v>
      </c>
      <c r="T13" s="10">
        <v>353.44</v>
      </c>
      <c r="U13" s="11">
        <v>0</v>
      </c>
      <c r="V13" s="10">
        <v>0</v>
      </c>
      <c r="W13" s="10">
        <v>0</v>
      </c>
      <c r="X13" s="10">
        <f t="shared" si="0"/>
        <v>372339.12</v>
      </c>
      <c r="Y13" s="10">
        <f t="shared" si="0"/>
        <v>10830.599999999999</v>
      </c>
      <c r="Z13" s="10">
        <f t="shared" si="0"/>
        <v>8473.92</v>
      </c>
      <c r="AA13" s="10">
        <v>0</v>
      </c>
      <c r="AB13" s="10">
        <f t="shared" si="1"/>
        <v>4241.28</v>
      </c>
      <c r="AC13" s="10">
        <f t="shared" si="2"/>
        <v>51713.766666666663</v>
      </c>
      <c r="AD13" s="10">
        <f t="shared" si="3"/>
        <v>5171.3766666666661</v>
      </c>
      <c r="AE13" s="10">
        <f t="shared" si="9"/>
        <v>15514.13</v>
      </c>
      <c r="AF13" s="10">
        <f t="shared" si="4"/>
        <v>65159.345999999998</v>
      </c>
      <c r="AG13" s="10">
        <f t="shared" si="5"/>
        <v>11170.173599999998</v>
      </c>
      <c r="AH13" s="10">
        <f>(1400)*12</f>
        <v>16800</v>
      </c>
      <c r="AI13" s="10">
        <f t="shared" si="6"/>
        <v>7446.7824000000001</v>
      </c>
      <c r="AJ13" s="10">
        <v>0</v>
      </c>
      <c r="AK13" s="10">
        <v>0</v>
      </c>
      <c r="AL13" s="10">
        <v>0</v>
      </c>
      <c r="AM13" s="10">
        <v>0</v>
      </c>
      <c r="AN13" s="10">
        <f t="shared" si="7"/>
        <v>568860.49533333327</v>
      </c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</row>
    <row r="14" spans="1:248" s="13" customFormat="1">
      <c r="A14" s="1">
        <f t="shared" si="8"/>
        <v>5</v>
      </c>
      <c r="B14" s="2">
        <v>10</v>
      </c>
      <c r="C14" s="3">
        <v>40</v>
      </c>
      <c r="D14" s="4">
        <v>234</v>
      </c>
      <c r="E14" s="3">
        <v>332</v>
      </c>
      <c r="F14" s="5">
        <v>1</v>
      </c>
      <c r="G14" s="6" t="s">
        <v>92</v>
      </c>
      <c r="H14" s="7" t="s">
        <v>190</v>
      </c>
      <c r="I14" s="8">
        <v>34335</v>
      </c>
      <c r="J14" s="1">
        <v>14</v>
      </c>
      <c r="K14" s="1">
        <v>40</v>
      </c>
      <c r="L14" s="1" t="s">
        <v>285</v>
      </c>
      <c r="M14" s="7" t="s">
        <v>289</v>
      </c>
      <c r="N14" s="1">
        <v>1</v>
      </c>
      <c r="O14" s="9" t="s">
        <v>318</v>
      </c>
      <c r="P14" s="10">
        <v>17654</v>
      </c>
      <c r="Q14" s="10">
        <v>1163</v>
      </c>
      <c r="R14" s="10">
        <v>722</v>
      </c>
      <c r="S14" s="10">
        <v>0</v>
      </c>
      <c r="T14" s="10">
        <v>530.16</v>
      </c>
      <c r="U14" s="11">
        <v>0</v>
      </c>
      <c r="V14" s="10">
        <v>0</v>
      </c>
      <c r="W14" s="10">
        <v>0</v>
      </c>
      <c r="X14" s="10">
        <f t="shared" si="0"/>
        <v>211848</v>
      </c>
      <c r="Y14" s="10">
        <f t="shared" si="0"/>
        <v>13956</v>
      </c>
      <c r="Z14" s="10">
        <f t="shared" si="0"/>
        <v>8664</v>
      </c>
      <c r="AA14" s="10">
        <v>0</v>
      </c>
      <c r="AB14" s="10">
        <f t="shared" si="1"/>
        <v>6361.92</v>
      </c>
      <c r="AC14" s="10">
        <f t="shared" si="2"/>
        <v>29423.333333333336</v>
      </c>
      <c r="AD14" s="10">
        <f t="shared" si="3"/>
        <v>2942.3333333333335</v>
      </c>
      <c r="AE14" s="10">
        <f t="shared" si="9"/>
        <v>8827</v>
      </c>
      <c r="AF14" s="10">
        <f t="shared" si="4"/>
        <v>37073.399999999994</v>
      </c>
      <c r="AG14" s="10">
        <f t="shared" si="5"/>
        <v>6355.4400000000005</v>
      </c>
      <c r="AH14" s="10">
        <f>(900)*12</f>
        <v>10800</v>
      </c>
      <c r="AI14" s="10">
        <f t="shared" si="6"/>
        <v>4236.96</v>
      </c>
      <c r="AJ14" s="10">
        <v>0</v>
      </c>
      <c r="AK14" s="10">
        <v>0</v>
      </c>
      <c r="AL14" s="10">
        <v>0</v>
      </c>
      <c r="AM14" s="10">
        <v>0</v>
      </c>
      <c r="AN14" s="10">
        <f t="shared" si="7"/>
        <v>340488.38666666672</v>
      </c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</row>
    <row r="15" spans="1:248" s="13" customFormat="1" ht="12.75" thickBot="1">
      <c r="A15" s="1">
        <f t="shared" si="8"/>
        <v>6</v>
      </c>
      <c r="B15" s="2">
        <v>10</v>
      </c>
      <c r="C15" s="3">
        <v>40</v>
      </c>
      <c r="D15" s="4">
        <v>234</v>
      </c>
      <c r="E15" s="3">
        <v>332</v>
      </c>
      <c r="F15" s="5">
        <v>1</v>
      </c>
      <c r="G15" s="14" t="s">
        <v>93</v>
      </c>
      <c r="H15" s="7" t="s">
        <v>191</v>
      </c>
      <c r="I15" s="8">
        <v>34391</v>
      </c>
      <c r="J15" s="1">
        <v>1</v>
      </c>
      <c r="K15" s="1">
        <v>40</v>
      </c>
      <c r="L15" s="1" t="s">
        <v>283</v>
      </c>
      <c r="M15" s="7" t="s">
        <v>290</v>
      </c>
      <c r="N15" s="1">
        <v>1</v>
      </c>
      <c r="O15" s="9" t="s">
        <v>317</v>
      </c>
      <c r="P15" s="10">
        <v>9573.09</v>
      </c>
      <c r="Q15" s="10">
        <v>548.86</v>
      </c>
      <c r="R15" s="10">
        <v>346.98</v>
      </c>
      <c r="S15" s="10">
        <v>0</v>
      </c>
      <c r="T15" s="10">
        <v>530.16</v>
      </c>
      <c r="U15" s="11">
        <v>600</v>
      </c>
      <c r="V15" s="10">
        <v>0</v>
      </c>
      <c r="W15" s="10">
        <v>0</v>
      </c>
      <c r="X15" s="10">
        <f t="shared" si="0"/>
        <v>114877.08</v>
      </c>
      <c r="Y15" s="10">
        <f t="shared" si="0"/>
        <v>6586.32</v>
      </c>
      <c r="Z15" s="10">
        <f t="shared" si="0"/>
        <v>4163.76</v>
      </c>
      <c r="AA15" s="10">
        <v>0</v>
      </c>
      <c r="AB15" s="10">
        <f t="shared" si="1"/>
        <v>6361.92</v>
      </c>
      <c r="AC15" s="10">
        <f t="shared" si="2"/>
        <v>16955.150000000001</v>
      </c>
      <c r="AD15" s="10">
        <f t="shared" si="3"/>
        <v>1695.5150000000001</v>
      </c>
      <c r="AE15" s="10">
        <f t="shared" si="9"/>
        <v>5086.5450000000001</v>
      </c>
      <c r="AF15" s="10">
        <f t="shared" si="4"/>
        <v>21363.488999999998</v>
      </c>
      <c r="AG15" s="10">
        <f t="shared" si="5"/>
        <v>3662.3123999999998</v>
      </c>
      <c r="AH15" s="10">
        <f>(700)*12</f>
        <v>8400</v>
      </c>
      <c r="AI15" s="10">
        <f t="shared" si="6"/>
        <v>2441.5416</v>
      </c>
      <c r="AJ15" s="10">
        <v>7200</v>
      </c>
      <c r="AK15" s="10">
        <v>0</v>
      </c>
      <c r="AL15" s="10">
        <v>0</v>
      </c>
      <c r="AM15" s="10">
        <v>0</v>
      </c>
      <c r="AN15" s="10">
        <f t="shared" si="7"/>
        <v>198793.633</v>
      </c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</row>
    <row r="16" spans="1:248" s="13" customFormat="1" ht="12.75" thickBot="1">
      <c r="A16" s="1">
        <f t="shared" si="8"/>
        <v>7</v>
      </c>
      <c r="B16" s="2">
        <v>10</v>
      </c>
      <c r="C16" s="3">
        <v>40</v>
      </c>
      <c r="D16" s="4">
        <v>234</v>
      </c>
      <c r="E16" s="3">
        <v>332</v>
      </c>
      <c r="F16" s="5">
        <v>1</v>
      </c>
      <c r="G16" s="14" t="s">
        <v>94</v>
      </c>
      <c r="H16" s="7" t="s">
        <v>192</v>
      </c>
      <c r="I16" s="8">
        <v>35889</v>
      </c>
      <c r="J16" s="1">
        <v>1</v>
      </c>
      <c r="K16" s="1">
        <v>40</v>
      </c>
      <c r="L16" s="1" t="s">
        <v>283</v>
      </c>
      <c r="M16" s="7" t="s">
        <v>290</v>
      </c>
      <c r="N16" s="1">
        <v>1</v>
      </c>
      <c r="O16" s="9" t="s">
        <v>317</v>
      </c>
      <c r="P16" s="10">
        <v>9573.09</v>
      </c>
      <c r="Q16" s="10">
        <v>548.86</v>
      </c>
      <c r="R16" s="10">
        <v>346.98</v>
      </c>
      <c r="S16" s="10">
        <v>0</v>
      </c>
      <c r="T16" s="10">
        <v>441.8</v>
      </c>
      <c r="U16" s="11">
        <v>600</v>
      </c>
      <c r="V16" s="10">
        <v>0</v>
      </c>
      <c r="W16" s="10">
        <v>0</v>
      </c>
      <c r="X16" s="10">
        <f t="shared" si="0"/>
        <v>114877.08</v>
      </c>
      <c r="Y16" s="10">
        <f t="shared" si="0"/>
        <v>6586.32</v>
      </c>
      <c r="Z16" s="10">
        <f t="shared" si="0"/>
        <v>4163.76</v>
      </c>
      <c r="AA16" s="10">
        <v>0</v>
      </c>
      <c r="AB16" s="10">
        <f t="shared" si="1"/>
        <v>5301.6</v>
      </c>
      <c r="AC16" s="10">
        <f t="shared" si="2"/>
        <v>16955.150000000001</v>
      </c>
      <c r="AD16" s="10">
        <f t="shared" si="3"/>
        <v>1695.5150000000001</v>
      </c>
      <c r="AE16" s="10">
        <f t="shared" si="9"/>
        <v>5086.5450000000001</v>
      </c>
      <c r="AF16" s="10">
        <f t="shared" si="4"/>
        <v>21363.488999999998</v>
      </c>
      <c r="AG16" s="10">
        <f t="shared" si="5"/>
        <v>3662.3123999999998</v>
      </c>
      <c r="AH16" s="10">
        <f>(700)*12</f>
        <v>8400</v>
      </c>
      <c r="AI16" s="10">
        <f t="shared" si="6"/>
        <v>2441.5416</v>
      </c>
      <c r="AJ16" s="10">
        <v>7200</v>
      </c>
      <c r="AK16" s="10">
        <v>0</v>
      </c>
      <c r="AL16" s="10">
        <v>0</v>
      </c>
      <c r="AM16" s="10">
        <v>0</v>
      </c>
      <c r="AN16" s="10">
        <f t="shared" si="7"/>
        <v>197733.31300000002</v>
      </c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</row>
    <row r="17" spans="1:248" s="13" customFormat="1" ht="12.75" thickBot="1">
      <c r="A17" s="1">
        <f t="shared" si="8"/>
        <v>8</v>
      </c>
      <c r="B17" s="2">
        <v>10</v>
      </c>
      <c r="C17" s="3">
        <v>40</v>
      </c>
      <c r="D17" s="4">
        <v>234</v>
      </c>
      <c r="E17" s="3">
        <v>332</v>
      </c>
      <c r="F17" s="5">
        <v>1</v>
      </c>
      <c r="G17" s="14" t="s">
        <v>95</v>
      </c>
      <c r="H17" s="7" t="s">
        <v>193</v>
      </c>
      <c r="I17" s="8">
        <v>35915</v>
      </c>
      <c r="J17" s="1">
        <v>1</v>
      </c>
      <c r="K17" s="1">
        <v>40</v>
      </c>
      <c r="L17" s="1" t="s">
        <v>283</v>
      </c>
      <c r="M17" s="7" t="s">
        <v>290</v>
      </c>
      <c r="N17" s="1">
        <v>1</v>
      </c>
      <c r="O17" s="9" t="s">
        <v>317</v>
      </c>
      <c r="P17" s="10">
        <v>9573.09</v>
      </c>
      <c r="Q17" s="10">
        <v>548.86</v>
      </c>
      <c r="R17" s="10">
        <v>346.98</v>
      </c>
      <c r="S17" s="10">
        <v>0</v>
      </c>
      <c r="T17" s="10">
        <v>441.8</v>
      </c>
      <c r="U17" s="11">
        <v>600</v>
      </c>
      <c r="V17" s="10">
        <v>0</v>
      </c>
      <c r="W17" s="10">
        <v>0</v>
      </c>
      <c r="X17" s="10">
        <f t="shared" si="0"/>
        <v>114877.08</v>
      </c>
      <c r="Y17" s="10">
        <f t="shared" si="0"/>
        <v>6586.32</v>
      </c>
      <c r="Z17" s="10">
        <f t="shared" si="0"/>
        <v>4163.76</v>
      </c>
      <c r="AA17" s="10">
        <v>0</v>
      </c>
      <c r="AB17" s="10">
        <f t="shared" si="1"/>
        <v>5301.6</v>
      </c>
      <c r="AC17" s="10">
        <f t="shared" si="2"/>
        <v>16955.150000000001</v>
      </c>
      <c r="AD17" s="10">
        <f t="shared" si="3"/>
        <v>1695.5150000000001</v>
      </c>
      <c r="AE17" s="10">
        <f t="shared" si="9"/>
        <v>5086.5450000000001</v>
      </c>
      <c r="AF17" s="10">
        <f t="shared" si="4"/>
        <v>21363.488999999998</v>
      </c>
      <c r="AG17" s="10">
        <f t="shared" si="5"/>
        <v>3662.3123999999998</v>
      </c>
      <c r="AH17" s="10">
        <f t="shared" ref="AH17:AH79" si="10">(700)*12</f>
        <v>8400</v>
      </c>
      <c r="AI17" s="10">
        <f t="shared" si="6"/>
        <v>2441.5416</v>
      </c>
      <c r="AJ17" s="10">
        <v>7200</v>
      </c>
      <c r="AK17" s="10">
        <v>0</v>
      </c>
      <c r="AL17" s="10">
        <v>0</v>
      </c>
      <c r="AM17" s="10">
        <v>0</v>
      </c>
      <c r="AN17" s="10">
        <f t="shared" si="7"/>
        <v>197733.31300000002</v>
      </c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</row>
    <row r="18" spans="1:248" s="13" customFormat="1" ht="12.75" thickBot="1">
      <c r="A18" s="1">
        <f t="shared" si="8"/>
        <v>9</v>
      </c>
      <c r="B18" s="2">
        <v>10</v>
      </c>
      <c r="C18" s="3">
        <v>40</v>
      </c>
      <c r="D18" s="4">
        <v>234</v>
      </c>
      <c r="E18" s="3">
        <v>332</v>
      </c>
      <c r="F18" s="5">
        <v>1</v>
      </c>
      <c r="G18" s="14" t="s">
        <v>96</v>
      </c>
      <c r="H18" s="7" t="s">
        <v>194</v>
      </c>
      <c r="I18" s="8">
        <v>34335</v>
      </c>
      <c r="J18" s="1">
        <v>1</v>
      </c>
      <c r="K18" s="1">
        <v>40</v>
      </c>
      <c r="L18" s="1" t="s">
        <v>283</v>
      </c>
      <c r="M18" s="7" t="s">
        <v>290</v>
      </c>
      <c r="N18" s="1">
        <v>1</v>
      </c>
      <c r="O18" s="9" t="s">
        <v>317</v>
      </c>
      <c r="P18" s="10">
        <v>9573.09</v>
      </c>
      <c r="Q18" s="10">
        <v>548.86</v>
      </c>
      <c r="R18" s="10">
        <v>346.98</v>
      </c>
      <c r="S18" s="10">
        <v>0</v>
      </c>
      <c r="T18" s="10">
        <v>530.16</v>
      </c>
      <c r="U18" s="11">
        <v>600</v>
      </c>
      <c r="V18" s="10">
        <v>0</v>
      </c>
      <c r="W18" s="10">
        <v>0</v>
      </c>
      <c r="X18" s="10">
        <f t="shared" si="0"/>
        <v>114877.08</v>
      </c>
      <c r="Y18" s="10">
        <f t="shared" si="0"/>
        <v>6586.32</v>
      </c>
      <c r="Z18" s="10">
        <f t="shared" si="0"/>
        <v>4163.76</v>
      </c>
      <c r="AA18" s="10">
        <v>0</v>
      </c>
      <c r="AB18" s="10">
        <f t="shared" si="1"/>
        <v>6361.92</v>
      </c>
      <c r="AC18" s="10">
        <f t="shared" si="2"/>
        <v>16955.150000000001</v>
      </c>
      <c r="AD18" s="10">
        <f t="shared" si="3"/>
        <v>1695.5150000000001</v>
      </c>
      <c r="AE18" s="10">
        <f t="shared" si="9"/>
        <v>5086.5450000000001</v>
      </c>
      <c r="AF18" s="10">
        <f t="shared" si="4"/>
        <v>21363.488999999998</v>
      </c>
      <c r="AG18" s="10">
        <f t="shared" si="5"/>
        <v>3662.3123999999998</v>
      </c>
      <c r="AH18" s="10">
        <f t="shared" si="10"/>
        <v>8400</v>
      </c>
      <c r="AI18" s="10">
        <f t="shared" si="6"/>
        <v>2441.5416</v>
      </c>
      <c r="AJ18" s="10">
        <v>7200</v>
      </c>
      <c r="AK18" s="10">
        <v>0</v>
      </c>
      <c r="AL18" s="10">
        <v>0</v>
      </c>
      <c r="AM18" s="10">
        <v>0</v>
      </c>
      <c r="AN18" s="10">
        <f t="shared" si="7"/>
        <v>198793.633</v>
      </c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</row>
    <row r="19" spans="1:248" s="13" customFormat="1" ht="12.75" thickBot="1">
      <c r="A19" s="1">
        <f t="shared" si="8"/>
        <v>10</v>
      </c>
      <c r="B19" s="2">
        <v>10</v>
      </c>
      <c r="C19" s="3">
        <v>40</v>
      </c>
      <c r="D19" s="4">
        <v>234</v>
      </c>
      <c r="E19" s="3">
        <v>332</v>
      </c>
      <c r="F19" s="5">
        <v>1</v>
      </c>
      <c r="G19" s="14" t="s">
        <v>97</v>
      </c>
      <c r="H19" s="7" t="s">
        <v>195</v>
      </c>
      <c r="I19" s="8">
        <v>36701</v>
      </c>
      <c r="J19" s="1">
        <v>1</v>
      </c>
      <c r="K19" s="1">
        <v>40</v>
      </c>
      <c r="L19" s="1" t="s">
        <v>283</v>
      </c>
      <c r="M19" s="7" t="s">
        <v>290</v>
      </c>
      <c r="N19" s="1">
        <v>1</v>
      </c>
      <c r="O19" s="9" t="s">
        <v>317</v>
      </c>
      <c r="P19" s="10">
        <v>9573.09</v>
      </c>
      <c r="Q19" s="10">
        <v>548.86</v>
      </c>
      <c r="R19" s="10">
        <v>346.98</v>
      </c>
      <c r="S19" s="10">
        <v>0</v>
      </c>
      <c r="T19" s="10">
        <v>441.8</v>
      </c>
      <c r="U19" s="11">
        <v>600</v>
      </c>
      <c r="V19" s="10">
        <v>0</v>
      </c>
      <c r="W19" s="10">
        <v>0</v>
      </c>
      <c r="X19" s="10">
        <f t="shared" si="0"/>
        <v>114877.08</v>
      </c>
      <c r="Y19" s="10">
        <f t="shared" si="0"/>
        <v>6586.32</v>
      </c>
      <c r="Z19" s="10">
        <f t="shared" si="0"/>
        <v>4163.76</v>
      </c>
      <c r="AA19" s="10">
        <v>0</v>
      </c>
      <c r="AB19" s="10">
        <f t="shared" si="1"/>
        <v>5301.6</v>
      </c>
      <c r="AC19" s="10">
        <f t="shared" si="2"/>
        <v>16955.150000000001</v>
      </c>
      <c r="AD19" s="10">
        <f t="shared" si="3"/>
        <v>1695.5150000000001</v>
      </c>
      <c r="AE19" s="10">
        <f t="shared" si="9"/>
        <v>5086.5450000000001</v>
      </c>
      <c r="AF19" s="10">
        <f t="shared" si="4"/>
        <v>21363.488999999998</v>
      </c>
      <c r="AG19" s="10">
        <f t="shared" si="5"/>
        <v>3662.3123999999998</v>
      </c>
      <c r="AH19" s="10">
        <f t="shared" si="10"/>
        <v>8400</v>
      </c>
      <c r="AI19" s="10">
        <f t="shared" si="6"/>
        <v>2441.5416</v>
      </c>
      <c r="AJ19" s="10">
        <v>7200</v>
      </c>
      <c r="AK19" s="10">
        <v>0</v>
      </c>
      <c r="AL19" s="10">
        <v>0</v>
      </c>
      <c r="AM19" s="10">
        <v>0</v>
      </c>
      <c r="AN19" s="10">
        <f t="shared" si="7"/>
        <v>197733.31300000002</v>
      </c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</row>
    <row r="20" spans="1:248" s="13" customFormat="1" ht="12.75" thickBot="1">
      <c r="A20" s="1">
        <f t="shared" si="8"/>
        <v>11</v>
      </c>
      <c r="B20" s="2">
        <v>10</v>
      </c>
      <c r="C20" s="3">
        <v>40</v>
      </c>
      <c r="D20" s="4">
        <v>234</v>
      </c>
      <c r="E20" s="3">
        <v>332</v>
      </c>
      <c r="F20" s="5">
        <v>1</v>
      </c>
      <c r="G20" s="14" t="s">
        <v>98</v>
      </c>
      <c r="H20" s="7" t="s">
        <v>196</v>
      </c>
      <c r="I20" s="8">
        <v>37895</v>
      </c>
      <c r="J20" s="1">
        <v>1</v>
      </c>
      <c r="K20" s="1">
        <v>40</v>
      </c>
      <c r="L20" s="1" t="s">
        <v>283</v>
      </c>
      <c r="M20" s="7" t="s">
        <v>290</v>
      </c>
      <c r="N20" s="1">
        <v>1</v>
      </c>
      <c r="O20" s="9" t="s">
        <v>317</v>
      </c>
      <c r="P20" s="10">
        <v>9573.09</v>
      </c>
      <c r="Q20" s="10">
        <v>470.64</v>
      </c>
      <c r="R20" s="10">
        <v>301.94</v>
      </c>
      <c r="S20" s="10">
        <v>0</v>
      </c>
      <c r="T20" s="10">
        <v>353.44</v>
      </c>
      <c r="U20" s="11">
        <v>600</v>
      </c>
      <c r="V20" s="10">
        <v>0</v>
      </c>
      <c r="W20" s="10">
        <v>0</v>
      </c>
      <c r="X20" s="10">
        <f t="shared" si="0"/>
        <v>114877.08</v>
      </c>
      <c r="Y20" s="10">
        <f t="shared" si="0"/>
        <v>5647.68</v>
      </c>
      <c r="Z20" s="10">
        <f t="shared" si="0"/>
        <v>3623.2799999999997</v>
      </c>
      <c r="AA20" s="10">
        <v>0</v>
      </c>
      <c r="AB20" s="10">
        <f t="shared" si="1"/>
        <v>4241.28</v>
      </c>
      <c r="AC20" s="10">
        <f t="shared" si="2"/>
        <v>16955.150000000001</v>
      </c>
      <c r="AD20" s="10">
        <f t="shared" si="3"/>
        <v>1695.5150000000001</v>
      </c>
      <c r="AE20" s="10">
        <f t="shared" si="9"/>
        <v>5086.5450000000001</v>
      </c>
      <c r="AF20" s="10">
        <f t="shared" si="4"/>
        <v>21363.488999999998</v>
      </c>
      <c r="AG20" s="10">
        <f t="shared" si="5"/>
        <v>3662.3123999999998</v>
      </c>
      <c r="AH20" s="10">
        <f t="shared" si="10"/>
        <v>8400</v>
      </c>
      <c r="AI20" s="10">
        <f t="shared" si="6"/>
        <v>2441.5416</v>
      </c>
      <c r="AJ20" s="10">
        <v>7200</v>
      </c>
      <c r="AK20" s="10">
        <v>0</v>
      </c>
      <c r="AL20" s="10">
        <v>0</v>
      </c>
      <c r="AM20" s="10">
        <v>0</v>
      </c>
      <c r="AN20" s="10">
        <f t="shared" si="7"/>
        <v>195193.87300000002</v>
      </c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</row>
    <row r="21" spans="1:248" s="13" customFormat="1" ht="12.75" thickBot="1">
      <c r="A21" s="1">
        <f t="shared" si="8"/>
        <v>12</v>
      </c>
      <c r="B21" s="2">
        <v>10</v>
      </c>
      <c r="C21" s="3">
        <v>40</v>
      </c>
      <c r="D21" s="4">
        <v>234</v>
      </c>
      <c r="E21" s="3">
        <v>332</v>
      </c>
      <c r="F21" s="5">
        <v>1</v>
      </c>
      <c r="G21" s="14" t="s">
        <v>99</v>
      </c>
      <c r="H21" s="7" t="s">
        <v>197</v>
      </c>
      <c r="I21" s="8">
        <v>34335</v>
      </c>
      <c r="J21" s="1">
        <v>1</v>
      </c>
      <c r="K21" s="1">
        <v>40</v>
      </c>
      <c r="L21" s="1" t="s">
        <v>283</v>
      </c>
      <c r="M21" s="7" t="s">
        <v>290</v>
      </c>
      <c r="N21" s="1">
        <v>1</v>
      </c>
      <c r="O21" s="9" t="s">
        <v>317</v>
      </c>
      <c r="P21" s="10">
        <v>9573.09</v>
      </c>
      <c r="Q21" s="10">
        <v>548.86</v>
      </c>
      <c r="R21" s="10">
        <v>346.98</v>
      </c>
      <c r="S21" s="10">
        <v>0</v>
      </c>
      <c r="T21" s="10">
        <v>530.16</v>
      </c>
      <c r="U21" s="11">
        <v>600</v>
      </c>
      <c r="V21" s="10">
        <v>0</v>
      </c>
      <c r="W21" s="10">
        <v>0</v>
      </c>
      <c r="X21" s="10">
        <f t="shared" si="0"/>
        <v>114877.08</v>
      </c>
      <c r="Y21" s="10">
        <f t="shared" si="0"/>
        <v>6586.32</v>
      </c>
      <c r="Z21" s="10">
        <f t="shared" si="0"/>
        <v>4163.76</v>
      </c>
      <c r="AA21" s="10">
        <v>0</v>
      </c>
      <c r="AB21" s="10">
        <f t="shared" si="1"/>
        <v>6361.92</v>
      </c>
      <c r="AC21" s="10">
        <f t="shared" si="2"/>
        <v>16955.150000000001</v>
      </c>
      <c r="AD21" s="10">
        <f t="shared" si="3"/>
        <v>1695.5150000000001</v>
      </c>
      <c r="AE21" s="10">
        <f t="shared" si="9"/>
        <v>5086.5450000000001</v>
      </c>
      <c r="AF21" s="10">
        <f t="shared" si="4"/>
        <v>21363.488999999998</v>
      </c>
      <c r="AG21" s="10">
        <f t="shared" si="5"/>
        <v>3662.3123999999998</v>
      </c>
      <c r="AH21" s="10">
        <f t="shared" si="10"/>
        <v>8400</v>
      </c>
      <c r="AI21" s="10">
        <f t="shared" si="6"/>
        <v>2441.5416</v>
      </c>
      <c r="AJ21" s="10">
        <v>7200</v>
      </c>
      <c r="AK21" s="10">
        <v>0</v>
      </c>
      <c r="AL21" s="10">
        <v>0</v>
      </c>
      <c r="AM21" s="10">
        <v>0</v>
      </c>
      <c r="AN21" s="10">
        <f t="shared" si="7"/>
        <v>198793.633</v>
      </c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</row>
    <row r="22" spans="1:248" s="13" customFormat="1" ht="12.75" thickBot="1">
      <c r="A22" s="1">
        <f t="shared" si="8"/>
        <v>13</v>
      </c>
      <c r="B22" s="2">
        <v>10</v>
      </c>
      <c r="C22" s="3">
        <v>40</v>
      </c>
      <c r="D22" s="4">
        <v>234</v>
      </c>
      <c r="E22" s="3">
        <v>332</v>
      </c>
      <c r="F22" s="5">
        <v>1</v>
      </c>
      <c r="G22" s="14" t="s">
        <v>100</v>
      </c>
      <c r="H22" s="7" t="s">
        <v>198</v>
      </c>
      <c r="I22" s="8">
        <v>34912</v>
      </c>
      <c r="J22" s="1">
        <v>1</v>
      </c>
      <c r="K22" s="1">
        <v>40</v>
      </c>
      <c r="L22" s="1" t="s">
        <v>283</v>
      </c>
      <c r="M22" s="7" t="s">
        <v>290</v>
      </c>
      <c r="N22" s="1">
        <v>1</v>
      </c>
      <c r="O22" s="9" t="s">
        <v>317</v>
      </c>
      <c r="P22" s="10">
        <v>9573.09</v>
      </c>
      <c r="Q22" s="10">
        <v>548.86</v>
      </c>
      <c r="R22" s="10">
        <v>346.98</v>
      </c>
      <c r="S22" s="10">
        <v>0</v>
      </c>
      <c r="T22" s="10">
        <v>530.16</v>
      </c>
      <c r="U22" s="11">
        <v>600</v>
      </c>
      <c r="V22" s="10">
        <v>0</v>
      </c>
      <c r="W22" s="10">
        <v>0</v>
      </c>
      <c r="X22" s="10">
        <f t="shared" si="0"/>
        <v>114877.08</v>
      </c>
      <c r="Y22" s="10">
        <f t="shared" si="0"/>
        <v>6586.32</v>
      </c>
      <c r="Z22" s="10">
        <f t="shared" si="0"/>
        <v>4163.76</v>
      </c>
      <c r="AA22" s="10">
        <v>0</v>
      </c>
      <c r="AB22" s="10">
        <f t="shared" si="1"/>
        <v>6361.92</v>
      </c>
      <c r="AC22" s="10">
        <f t="shared" si="2"/>
        <v>16955.150000000001</v>
      </c>
      <c r="AD22" s="10">
        <f t="shared" si="3"/>
        <v>1695.5150000000001</v>
      </c>
      <c r="AE22" s="10">
        <f t="shared" si="9"/>
        <v>5086.5450000000001</v>
      </c>
      <c r="AF22" s="10">
        <f t="shared" si="4"/>
        <v>21363.488999999998</v>
      </c>
      <c r="AG22" s="10">
        <f t="shared" si="5"/>
        <v>3662.3123999999998</v>
      </c>
      <c r="AH22" s="10">
        <f t="shared" si="10"/>
        <v>8400</v>
      </c>
      <c r="AI22" s="10">
        <f t="shared" si="6"/>
        <v>2441.5416</v>
      </c>
      <c r="AJ22" s="10">
        <v>7200</v>
      </c>
      <c r="AK22" s="10">
        <v>0</v>
      </c>
      <c r="AL22" s="10">
        <v>0</v>
      </c>
      <c r="AM22" s="10">
        <v>0</v>
      </c>
      <c r="AN22" s="10">
        <f t="shared" si="7"/>
        <v>198793.633</v>
      </c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</row>
    <row r="23" spans="1:248" s="13" customFormat="1">
      <c r="A23" s="1">
        <f t="shared" si="8"/>
        <v>14</v>
      </c>
      <c r="B23" s="2">
        <v>10</v>
      </c>
      <c r="C23" s="3">
        <v>40</v>
      </c>
      <c r="D23" s="4">
        <v>234</v>
      </c>
      <c r="E23" s="3">
        <v>332</v>
      </c>
      <c r="F23" s="5">
        <v>1</v>
      </c>
      <c r="G23" s="6" t="s">
        <v>101</v>
      </c>
      <c r="H23" s="7" t="s">
        <v>199</v>
      </c>
      <c r="I23" s="8">
        <v>36722</v>
      </c>
      <c r="J23" s="1">
        <v>1</v>
      </c>
      <c r="K23" s="1">
        <v>40</v>
      </c>
      <c r="L23" s="1" t="s">
        <v>283</v>
      </c>
      <c r="M23" s="7" t="s">
        <v>290</v>
      </c>
      <c r="N23" s="1">
        <v>1</v>
      </c>
      <c r="O23" s="9" t="s">
        <v>317</v>
      </c>
      <c r="P23" s="10">
        <v>9573.09</v>
      </c>
      <c r="Q23" s="10">
        <v>548.86</v>
      </c>
      <c r="R23" s="10">
        <v>346.98</v>
      </c>
      <c r="S23" s="10">
        <v>0</v>
      </c>
      <c r="T23" s="10">
        <v>441.8</v>
      </c>
      <c r="U23" s="11">
        <v>600</v>
      </c>
      <c r="V23" s="10">
        <v>0</v>
      </c>
      <c r="W23" s="10">
        <v>0</v>
      </c>
      <c r="X23" s="10">
        <f t="shared" si="0"/>
        <v>114877.08</v>
      </c>
      <c r="Y23" s="10">
        <f t="shared" si="0"/>
        <v>6586.32</v>
      </c>
      <c r="Z23" s="10">
        <f t="shared" si="0"/>
        <v>4163.76</v>
      </c>
      <c r="AA23" s="10">
        <v>0</v>
      </c>
      <c r="AB23" s="10">
        <f t="shared" si="1"/>
        <v>5301.6</v>
      </c>
      <c r="AC23" s="10">
        <f t="shared" si="2"/>
        <v>16955.150000000001</v>
      </c>
      <c r="AD23" s="10">
        <f t="shared" si="3"/>
        <v>1695.5150000000001</v>
      </c>
      <c r="AE23" s="10">
        <f t="shared" si="9"/>
        <v>5086.5450000000001</v>
      </c>
      <c r="AF23" s="10">
        <f t="shared" si="4"/>
        <v>21363.488999999998</v>
      </c>
      <c r="AG23" s="10">
        <f t="shared" si="5"/>
        <v>3662.3123999999998</v>
      </c>
      <c r="AH23" s="10">
        <f t="shared" si="10"/>
        <v>8400</v>
      </c>
      <c r="AI23" s="10">
        <f t="shared" si="6"/>
        <v>2441.5416</v>
      </c>
      <c r="AJ23" s="10">
        <v>7200</v>
      </c>
      <c r="AK23" s="10">
        <v>0</v>
      </c>
      <c r="AL23" s="10">
        <v>0</v>
      </c>
      <c r="AM23" s="10">
        <v>0</v>
      </c>
      <c r="AN23" s="10">
        <f t="shared" si="7"/>
        <v>197733.31300000002</v>
      </c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</row>
    <row r="24" spans="1:248" s="13" customFormat="1" ht="12.75" thickBot="1">
      <c r="A24" s="1">
        <f t="shared" si="8"/>
        <v>15</v>
      </c>
      <c r="B24" s="2">
        <v>10</v>
      </c>
      <c r="C24" s="3">
        <v>40</v>
      </c>
      <c r="D24" s="4">
        <v>234</v>
      </c>
      <c r="E24" s="3">
        <v>332</v>
      </c>
      <c r="F24" s="5">
        <v>1</v>
      </c>
      <c r="G24" s="14" t="s">
        <v>102</v>
      </c>
      <c r="H24" s="7" t="s">
        <v>200</v>
      </c>
      <c r="I24" s="8">
        <v>39845</v>
      </c>
      <c r="J24" s="1">
        <v>1</v>
      </c>
      <c r="K24" s="1">
        <v>30</v>
      </c>
      <c r="L24" s="1" t="s">
        <v>283</v>
      </c>
      <c r="M24" s="7" t="s">
        <v>291</v>
      </c>
      <c r="N24" s="1">
        <v>1</v>
      </c>
      <c r="O24" s="9" t="s">
        <v>317</v>
      </c>
      <c r="P24" s="10">
        <v>7654.8</v>
      </c>
      <c r="Q24" s="10">
        <v>470.64</v>
      </c>
      <c r="R24" s="10">
        <v>301.94</v>
      </c>
      <c r="S24" s="10">
        <v>0</v>
      </c>
      <c r="T24" s="10">
        <v>265.08</v>
      </c>
      <c r="U24" s="11">
        <v>450</v>
      </c>
      <c r="V24" s="10">
        <v>0</v>
      </c>
      <c r="W24" s="10">
        <v>0</v>
      </c>
      <c r="X24" s="10">
        <f t="shared" si="0"/>
        <v>91857.600000000006</v>
      </c>
      <c r="Y24" s="10">
        <f t="shared" si="0"/>
        <v>5647.68</v>
      </c>
      <c r="Z24" s="10">
        <f t="shared" si="0"/>
        <v>3623.2799999999997</v>
      </c>
      <c r="AA24" s="10">
        <v>0</v>
      </c>
      <c r="AB24" s="10">
        <f t="shared" si="1"/>
        <v>3180.96</v>
      </c>
      <c r="AC24" s="10">
        <f t="shared" si="2"/>
        <v>13508.000000000002</v>
      </c>
      <c r="AD24" s="10">
        <f t="shared" si="3"/>
        <v>1350.8000000000002</v>
      </c>
      <c r="AE24" s="10">
        <f t="shared" si="9"/>
        <v>4052.4000000000005</v>
      </c>
      <c r="AF24" s="10">
        <f t="shared" si="4"/>
        <v>17020.079999999998</v>
      </c>
      <c r="AG24" s="10">
        <f t="shared" si="5"/>
        <v>2917.7280000000001</v>
      </c>
      <c r="AH24" s="10">
        <f>(650)*12</f>
        <v>7800</v>
      </c>
      <c r="AI24" s="10">
        <f t="shared" si="6"/>
        <v>1945.152</v>
      </c>
      <c r="AJ24" s="10">
        <v>5400</v>
      </c>
      <c r="AK24" s="10">
        <v>0</v>
      </c>
      <c r="AL24" s="10">
        <v>0</v>
      </c>
      <c r="AM24" s="10">
        <v>0</v>
      </c>
      <c r="AN24" s="10">
        <f t="shared" si="7"/>
        <v>158303.67999999999</v>
      </c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</row>
    <row r="25" spans="1:248" s="13" customFormat="1" ht="12.75" thickBot="1">
      <c r="A25" s="1">
        <f t="shared" si="8"/>
        <v>16</v>
      </c>
      <c r="B25" s="2">
        <v>10</v>
      </c>
      <c r="C25" s="3">
        <v>40</v>
      </c>
      <c r="D25" s="4">
        <v>234</v>
      </c>
      <c r="E25" s="3">
        <v>332</v>
      </c>
      <c r="F25" s="5">
        <v>1</v>
      </c>
      <c r="G25" s="14" t="s">
        <v>103</v>
      </c>
      <c r="H25" s="7" t="s">
        <v>201</v>
      </c>
      <c r="I25" s="8">
        <v>39845</v>
      </c>
      <c r="J25" s="1">
        <v>1</v>
      </c>
      <c r="K25" s="1">
        <v>30</v>
      </c>
      <c r="L25" s="1" t="s">
        <v>283</v>
      </c>
      <c r="M25" s="7" t="s">
        <v>291</v>
      </c>
      <c r="N25" s="1">
        <v>1</v>
      </c>
      <c r="O25" s="9" t="s">
        <v>317</v>
      </c>
      <c r="P25" s="10">
        <v>7654.8</v>
      </c>
      <c r="Q25" s="10">
        <v>470.64</v>
      </c>
      <c r="R25" s="10">
        <v>301.94</v>
      </c>
      <c r="S25" s="10">
        <v>0</v>
      </c>
      <c r="T25" s="10">
        <v>265.08</v>
      </c>
      <c r="U25" s="11">
        <v>450</v>
      </c>
      <c r="V25" s="10">
        <v>0</v>
      </c>
      <c r="W25" s="10">
        <v>0</v>
      </c>
      <c r="X25" s="10">
        <f t="shared" si="0"/>
        <v>91857.600000000006</v>
      </c>
      <c r="Y25" s="10">
        <f t="shared" si="0"/>
        <v>5647.68</v>
      </c>
      <c r="Z25" s="10">
        <f t="shared" si="0"/>
        <v>3623.2799999999997</v>
      </c>
      <c r="AA25" s="10">
        <v>0</v>
      </c>
      <c r="AB25" s="10">
        <f t="shared" si="1"/>
        <v>3180.96</v>
      </c>
      <c r="AC25" s="10">
        <f t="shared" si="2"/>
        <v>13508.000000000002</v>
      </c>
      <c r="AD25" s="10">
        <f t="shared" si="3"/>
        <v>1350.8000000000002</v>
      </c>
      <c r="AE25" s="10">
        <f t="shared" si="9"/>
        <v>4052.4000000000005</v>
      </c>
      <c r="AF25" s="10">
        <f t="shared" si="4"/>
        <v>17020.079999999998</v>
      </c>
      <c r="AG25" s="10">
        <f t="shared" si="5"/>
        <v>2917.7280000000001</v>
      </c>
      <c r="AH25" s="10">
        <f>(650)*12</f>
        <v>7800</v>
      </c>
      <c r="AI25" s="10">
        <f t="shared" si="6"/>
        <v>1945.152</v>
      </c>
      <c r="AJ25" s="10">
        <v>5400</v>
      </c>
      <c r="AK25" s="10">
        <v>0</v>
      </c>
      <c r="AL25" s="10">
        <v>0</v>
      </c>
      <c r="AM25" s="10">
        <v>0</v>
      </c>
      <c r="AN25" s="10">
        <f t="shared" si="7"/>
        <v>158303.67999999999</v>
      </c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</row>
    <row r="26" spans="1:248" s="13" customFormat="1" ht="12.75" thickBot="1">
      <c r="A26" s="1">
        <f t="shared" si="8"/>
        <v>17</v>
      </c>
      <c r="B26" s="2">
        <v>10</v>
      </c>
      <c r="C26" s="3">
        <v>40</v>
      </c>
      <c r="D26" s="4">
        <v>234</v>
      </c>
      <c r="E26" s="3">
        <v>332</v>
      </c>
      <c r="F26" s="5">
        <v>1</v>
      </c>
      <c r="G26" s="15" t="s">
        <v>323</v>
      </c>
      <c r="H26" s="7" t="s">
        <v>203</v>
      </c>
      <c r="I26" s="8">
        <v>43770</v>
      </c>
      <c r="J26" s="1">
        <v>22</v>
      </c>
      <c r="K26" s="1">
        <v>40</v>
      </c>
      <c r="L26" s="1" t="s">
        <v>285</v>
      </c>
      <c r="M26" s="7" t="s">
        <v>292</v>
      </c>
      <c r="N26" s="1">
        <v>1</v>
      </c>
      <c r="O26" s="9" t="s">
        <v>319</v>
      </c>
      <c r="P26" s="10">
        <v>31017</v>
      </c>
      <c r="Q26" s="10">
        <v>750</v>
      </c>
      <c r="R26" s="10">
        <v>950</v>
      </c>
      <c r="S26" s="10">
        <v>0</v>
      </c>
      <c r="T26" s="10">
        <v>0</v>
      </c>
      <c r="U26" s="11">
        <v>600</v>
      </c>
      <c r="V26" s="10">
        <v>0</v>
      </c>
      <c r="W26" s="10">
        <v>0</v>
      </c>
      <c r="X26" s="10">
        <f t="shared" si="0"/>
        <v>372204</v>
      </c>
      <c r="Y26" s="10">
        <f t="shared" si="0"/>
        <v>9000</v>
      </c>
      <c r="Z26" s="10">
        <f t="shared" si="0"/>
        <v>11400</v>
      </c>
      <c r="AA26" s="10">
        <v>0</v>
      </c>
      <c r="AB26" s="10">
        <f t="shared" si="1"/>
        <v>0</v>
      </c>
      <c r="AC26" s="10">
        <f t="shared" si="2"/>
        <v>52695.000000000007</v>
      </c>
      <c r="AD26" s="10">
        <f t="shared" si="3"/>
        <v>5269.5</v>
      </c>
      <c r="AE26" s="10">
        <f t="shared" si="9"/>
        <v>15808.500000000002</v>
      </c>
      <c r="AF26" s="10">
        <f t="shared" si="4"/>
        <v>66395.7</v>
      </c>
      <c r="AG26" s="10">
        <f t="shared" si="5"/>
        <v>11382.119999999999</v>
      </c>
      <c r="AH26" s="10">
        <f>(1400)*12</f>
        <v>16800</v>
      </c>
      <c r="AI26" s="10">
        <f t="shared" si="6"/>
        <v>7588.08</v>
      </c>
      <c r="AJ26" s="10">
        <v>7200</v>
      </c>
      <c r="AK26" s="10">
        <v>0</v>
      </c>
      <c r="AL26" s="10">
        <v>0</v>
      </c>
      <c r="AM26" s="10">
        <v>0</v>
      </c>
      <c r="AN26" s="10">
        <f t="shared" si="7"/>
        <v>575742.89999999991</v>
      </c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</row>
    <row r="27" spans="1:248" s="13" customFormat="1" ht="12.75" thickBot="1">
      <c r="A27" s="1">
        <f t="shared" si="8"/>
        <v>18</v>
      </c>
      <c r="B27" s="2">
        <v>10</v>
      </c>
      <c r="C27" s="3">
        <v>40</v>
      </c>
      <c r="D27" s="4">
        <v>234</v>
      </c>
      <c r="E27" s="3">
        <v>332</v>
      </c>
      <c r="F27" s="5">
        <v>1</v>
      </c>
      <c r="G27" s="6" t="s">
        <v>105</v>
      </c>
      <c r="H27" s="7" t="s">
        <v>204</v>
      </c>
      <c r="I27" s="8">
        <v>40148</v>
      </c>
      <c r="J27" s="1">
        <v>8</v>
      </c>
      <c r="K27" s="1">
        <v>40</v>
      </c>
      <c r="L27" s="1" t="s">
        <v>283</v>
      </c>
      <c r="M27" s="7" t="s">
        <v>293</v>
      </c>
      <c r="N27" s="1">
        <v>1</v>
      </c>
      <c r="O27" s="9" t="s">
        <v>319</v>
      </c>
      <c r="P27" s="10">
        <v>12704.5</v>
      </c>
      <c r="Q27" s="10">
        <v>803.72</v>
      </c>
      <c r="R27" s="10">
        <v>551.85</v>
      </c>
      <c r="S27" s="10">
        <v>0</v>
      </c>
      <c r="T27" s="10">
        <v>265.08</v>
      </c>
      <c r="U27" s="11">
        <v>600</v>
      </c>
      <c r="V27" s="10">
        <v>0</v>
      </c>
      <c r="W27" s="10">
        <v>0</v>
      </c>
      <c r="X27" s="10">
        <f t="shared" si="0"/>
        <v>152454</v>
      </c>
      <c r="Y27" s="10">
        <f t="shared" si="0"/>
        <v>9644.64</v>
      </c>
      <c r="Z27" s="10">
        <f t="shared" si="0"/>
        <v>6622.2000000000007</v>
      </c>
      <c r="AA27" s="10">
        <v>0</v>
      </c>
      <c r="AB27" s="10">
        <f t="shared" si="1"/>
        <v>3180.96</v>
      </c>
      <c r="AC27" s="10">
        <f t="shared" si="2"/>
        <v>22174.166666666668</v>
      </c>
      <c r="AD27" s="10">
        <f t="shared" si="3"/>
        <v>2217.416666666667</v>
      </c>
      <c r="AE27" s="10">
        <f t="shared" si="9"/>
        <v>6652.25</v>
      </c>
      <c r="AF27" s="10">
        <f t="shared" si="4"/>
        <v>27939.449999999997</v>
      </c>
      <c r="AG27" s="10">
        <f t="shared" si="5"/>
        <v>4789.62</v>
      </c>
      <c r="AH27" s="10">
        <f>(850)*12</f>
        <v>10200</v>
      </c>
      <c r="AI27" s="10">
        <f t="shared" si="6"/>
        <v>3193.0800000000004</v>
      </c>
      <c r="AJ27" s="10">
        <v>7200</v>
      </c>
      <c r="AK27" s="10">
        <v>0</v>
      </c>
      <c r="AL27" s="10">
        <v>0</v>
      </c>
      <c r="AM27" s="10">
        <v>0</v>
      </c>
      <c r="AN27" s="10">
        <f t="shared" si="7"/>
        <v>256267.7833333333</v>
      </c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</row>
    <row r="28" spans="1:248" s="13" customFormat="1">
      <c r="A28" s="1">
        <f t="shared" si="8"/>
        <v>19</v>
      </c>
      <c r="B28" s="2">
        <v>10</v>
      </c>
      <c r="C28" s="3">
        <v>40</v>
      </c>
      <c r="D28" s="4">
        <v>234</v>
      </c>
      <c r="E28" s="3">
        <v>332</v>
      </c>
      <c r="F28" s="5">
        <v>1</v>
      </c>
      <c r="G28" s="6" t="s">
        <v>106</v>
      </c>
      <c r="H28" s="7" t="s">
        <v>205</v>
      </c>
      <c r="I28" s="8">
        <v>41426</v>
      </c>
      <c r="J28" s="1">
        <v>11</v>
      </c>
      <c r="K28" s="1">
        <v>40</v>
      </c>
      <c r="L28" s="1" t="s">
        <v>285</v>
      </c>
      <c r="M28" s="7" t="s">
        <v>294</v>
      </c>
      <c r="N28" s="1">
        <v>1</v>
      </c>
      <c r="O28" s="9" t="s">
        <v>319</v>
      </c>
      <c r="P28" s="10">
        <v>14253.8</v>
      </c>
      <c r="Q28" s="10">
        <v>563.91999999999996</v>
      </c>
      <c r="R28" s="10">
        <v>589.51</v>
      </c>
      <c r="S28" s="10">
        <v>0</v>
      </c>
      <c r="T28" s="10">
        <v>176.72</v>
      </c>
      <c r="U28" s="11">
        <v>600</v>
      </c>
      <c r="V28" s="10">
        <v>0</v>
      </c>
      <c r="W28" s="10">
        <v>0</v>
      </c>
      <c r="X28" s="10">
        <f t="shared" si="0"/>
        <v>171045.59999999998</v>
      </c>
      <c r="Y28" s="10">
        <f t="shared" si="0"/>
        <v>6767.0399999999991</v>
      </c>
      <c r="Z28" s="10">
        <f t="shared" si="0"/>
        <v>7074.12</v>
      </c>
      <c r="AA28" s="10">
        <v>0</v>
      </c>
      <c r="AB28" s="10">
        <f t="shared" si="1"/>
        <v>2120.64</v>
      </c>
      <c r="AC28" s="10">
        <f t="shared" si="2"/>
        <v>24756.333333333332</v>
      </c>
      <c r="AD28" s="10">
        <f t="shared" si="3"/>
        <v>2475.6333333333332</v>
      </c>
      <c r="AE28" s="10">
        <f t="shared" si="9"/>
        <v>7426.9</v>
      </c>
      <c r="AF28" s="10">
        <f t="shared" si="4"/>
        <v>31192.979999999996</v>
      </c>
      <c r="AG28" s="10">
        <f t="shared" si="5"/>
        <v>5347.3679999999995</v>
      </c>
      <c r="AH28" s="10">
        <f>(850)*12</f>
        <v>10200</v>
      </c>
      <c r="AI28" s="10">
        <f t="shared" si="6"/>
        <v>3564.9119999999994</v>
      </c>
      <c r="AJ28" s="10">
        <v>7200</v>
      </c>
      <c r="AK28" s="10">
        <v>0</v>
      </c>
      <c r="AL28" s="10">
        <v>0</v>
      </c>
      <c r="AM28" s="10">
        <v>0</v>
      </c>
      <c r="AN28" s="10">
        <f t="shared" si="7"/>
        <v>279171.52666666661</v>
      </c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</row>
    <row r="29" spans="1:248" s="13" customFormat="1" ht="12.75" thickBot="1">
      <c r="A29" s="1">
        <f t="shared" si="8"/>
        <v>20</v>
      </c>
      <c r="B29" s="2">
        <v>10</v>
      </c>
      <c r="C29" s="3">
        <v>40</v>
      </c>
      <c r="D29" s="4">
        <v>234</v>
      </c>
      <c r="E29" s="3">
        <v>332</v>
      </c>
      <c r="F29" s="5">
        <v>1</v>
      </c>
      <c r="G29" s="14" t="s">
        <v>107</v>
      </c>
      <c r="H29" s="7" t="s">
        <v>206</v>
      </c>
      <c r="I29" s="8">
        <v>33664</v>
      </c>
      <c r="J29" s="1">
        <v>1</v>
      </c>
      <c r="K29" s="1">
        <v>40</v>
      </c>
      <c r="L29" s="1" t="s">
        <v>283</v>
      </c>
      <c r="M29" s="7" t="s">
        <v>295</v>
      </c>
      <c r="N29" s="1">
        <v>1</v>
      </c>
      <c r="O29" s="9" t="s">
        <v>319</v>
      </c>
      <c r="P29" s="10">
        <v>9573.09</v>
      </c>
      <c r="Q29" s="10">
        <v>548.88</v>
      </c>
      <c r="R29" s="10">
        <v>346.98</v>
      </c>
      <c r="S29" s="10">
        <v>0</v>
      </c>
      <c r="T29" s="10">
        <v>353.44</v>
      </c>
      <c r="U29" s="11">
        <v>600</v>
      </c>
      <c r="V29" s="10">
        <v>0</v>
      </c>
      <c r="W29" s="10">
        <v>0</v>
      </c>
      <c r="X29" s="10">
        <f t="shared" si="0"/>
        <v>114877.08</v>
      </c>
      <c r="Y29" s="10">
        <f t="shared" si="0"/>
        <v>6586.5599999999995</v>
      </c>
      <c r="Z29" s="10">
        <f t="shared" si="0"/>
        <v>4163.76</v>
      </c>
      <c r="AA29" s="10">
        <v>0</v>
      </c>
      <c r="AB29" s="10">
        <f t="shared" si="1"/>
        <v>4241.28</v>
      </c>
      <c r="AC29" s="10">
        <f t="shared" si="2"/>
        <v>16955.150000000001</v>
      </c>
      <c r="AD29" s="10">
        <f t="shared" si="3"/>
        <v>1695.5150000000001</v>
      </c>
      <c r="AE29" s="10">
        <f t="shared" si="9"/>
        <v>5086.5450000000001</v>
      </c>
      <c r="AF29" s="10">
        <f t="shared" si="4"/>
        <v>21363.488999999998</v>
      </c>
      <c r="AG29" s="10">
        <f t="shared" si="5"/>
        <v>3662.3123999999998</v>
      </c>
      <c r="AH29" s="10">
        <f t="shared" si="10"/>
        <v>8400</v>
      </c>
      <c r="AI29" s="10">
        <f t="shared" si="6"/>
        <v>2441.5416</v>
      </c>
      <c r="AJ29" s="10">
        <v>7200</v>
      </c>
      <c r="AK29" s="10">
        <v>0</v>
      </c>
      <c r="AL29" s="10">
        <v>0</v>
      </c>
      <c r="AM29" s="10">
        <v>0</v>
      </c>
      <c r="AN29" s="10">
        <f t="shared" si="7"/>
        <v>196673.23300000001</v>
      </c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</row>
    <row r="30" spans="1:248" s="13" customFormat="1">
      <c r="A30" s="1">
        <f t="shared" si="8"/>
        <v>21</v>
      </c>
      <c r="B30" s="2">
        <v>10</v>
      </c>
      <c r="C30" s="3">
        <v>40</v>
      </c>
      <c r="D30" s="4">
        <v>234</v>
      </c>
      <c r="E30" s="3">
        <v>332</v>
      </c>
      <c r="F30" s="5">
        <v>1</v>
      </c>
      <c r="G30" s="16" t="s">
        <v>108</v>
      </c>
      <c r="H30" s="7" t="s">
        <v>207</v>
      </c>
      <c r="I30" s="8">
        <v>41867</v>
      </c>
      <c r="J30" s="1">
        <v>3</v>
      </c>
      <c r="K30" s="1">
        <v>40</v>
      </c>
      <c r="L30" s="1" t="s">
        <v>283</v>
      </c>
      <c r="M30" s="7" t="s">
        <v>296</v>
      </c>
      <c r="N30" s="1">
        <v>1</v>
      </c>
      <c r="O30" s="9" t="s">
        <v>319</v>
      </c>
      <c r="P30" s="10">
        <v>10718.61</v>
      </c>
      <c r="Q30" s="10">
        <v>600.79</v>
      </c>
      <c r="R30" s="10">
        <v>388.84</v>
      </c>
      <c r="S30" s="10">
        <v>0</v>
      </c>
      <c r="T30" s="10">
        <v>176.72</v>
      </c>
      <c r="U30" s="11">
        <v>600</v>
      </c>
      <c r="V30" s="10">
        <v>0</v>
      </c>
      <c r="W30" s="10">
        <v>0</v>
      </c>
      <c r="X30" s="10">
        <f t="shared" si="0"/>
        <v>128623.32</v>
      </c>
      <c r="Y30" s="10">
        <f t="shared" si="0"/>
        <v>7209.48</v>
      </c>
      <c r="Z30" s="10">
        <f t="shared" si="0"/>
        <v>4666.08</v>
      </c>
      <c r="AA30" s="10">
        <v>0</v>
      </c>
      <c r="AB30" s="10">
        <f t="shared" si="1"/>
        <v>2120.64</v>
      </c>
      <c r="AC30" s="10">
        <f t="shared" si="2"/>
        <v>18864.350000000002</v>
      </c>
      <c r="AD30" s="10">
        <f t="shared" si="3"/>
        <v>1886.4350000000002</v>
      </c>
      <c r="AE30" s="10">
        <f t="shared" si="9"/>
        <v>5659.3050000000003</v>
      </c>
      <c r="AF30" s="10">
        <f t="shared" si="4"/>
        <v>23769.080999999998</v>
      </c>
      <c r="AG30" s="10">
        <f t="shared" si="5"/>
        <v>4074.6996000000004</v>
      </c>
      <c r="AH30" s="10">
        <f t="shared" si="10"/>
        <v>8400</v>
      </c>
      <c r="AI30" s="10">
        <f t="shared" si="6"/>
        <v>2716.4664000000002</v>
      </c>
      <c r="AJ30" s="10">
        <v>7200</v>
      </c>
      <c r="AK30" s="10">
        <v>0</v>
      </c>
      <c r="AL30" s="10">
        <v>0</v>
      </c>
      <c r="AM30" s="10">
        <v>0</v>
      </c>
      <c r="AN30" s="10">
        <f t="shared" si="7"/>
        <v>215189.85700000002</v>
      </c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</row>
    <row r="31" spans="1:248" s="13" customFormat="1" ht="12.75" thickBot="1">
      <c r="A31" s="1">
        <f t="shared" si="8"/>
        <v>22</v>
      </c>
      <c r="B31" s="2">
        <v>10</v>
      </c>
      <c r="C31" s="3">
        <v>40</v>
      </c>
      <c r="D31" s="4">
        <v>234</v>
      </c>
      <c r="E31" s="3">
        <v>332</v>
      </c>
      <c r="F31" s="5">
        <v>1</v>
      </c>
      <c r="G31" s="17" t="s">
        <v>109</v>
      </c>
      <c r="H31" s="7" t="s">
        <v>208</v>
      </c>
      <c r="I31" s="8">
        <v>33604</v>
      </c>
      <c r="J31" s="1">
        <v>1</v>
      </c>
      <c r="K31" s="1">
        <v>40</v>
      </c>
      <c r="L31" s="1" t="s">
        <v>283</v>
      </c>
      <c r="M31" s="7" t="s">
        <v>297</v>
      </c>
      <c r="N31" s="1">
        <v>1</v>
      </c>
      <c r="O31" s="9" t="s">
        <v>319</v>
      </c>
      <c r="P31" s="10">
        <v>10132.08</v>
      </c>
      <c r="Q31" s="10">
        <v>590.4</v>
      </c>
      <c r="R31" s="10">
        <v>383.56</v>
      </c>
      <c r="S31" s="10">
        <v>0</v>
      </c>
      <c r="T31" s="10">
        <v>530.16</v>
      </c>
      <c r="U31" s="11">
        <v>600</v>
      </c>
      <c r="V31" s="10">
        <v>0</v>
      </c>
      <c r="W31" s="10">
        <v>0</v>
      </c>
      <c r="X31" s="10">
        <f t="shared" si="0"/>
        <v>121584.95999999999</v>
      </c>
      <c r="Y31" s="10">
        <f t="shared" si="0"/>
        <v>7084.7999999999993</v>
      </c>
      <c r="Z31" s="10">
        <f t="shared" si="0"/>
        <v>4602.72</v>
      </c>
      <c r="AA31" s="10">
        <v>0</v>
      </c>
      <c r="AB31" s="10">
        <f t="shared" si="1"/>
        <v>6361.92</v>
      </c>
      <c r="AC31" s="10">
        <f t="shared" si="2"/>
        <v>17886.8</v>
      </c>
      <c r="AD31" s="10">
        <f t="shared" si="3"/>
        <v>1788.6799999999998</v>
      </c>
      <c r="AE31" s="10">
        <f t="shared" si="9"/>
        <v>5366.04</v>
      </c>
      <c r="AF31" s="10">
        <f t="shared" si="4"/>
        <v>22537.367999999999</v>
      </c>
      <c r="AG31" s="10">
        <f t="shared" si="5"/>
        <v>3863.5488</v>
      </c>
      <c r="AH31" s="10">
        <f t="shared" si="10"/>
        <v>8400</v>
      </c>
      <c r="AI31" s="10">
        <f t="shared" si="6"/>
        <v>2575.6992</v>
      </c>
      <c r="AJ31" s="10">
        <v>7200</v>
      </c>
      <c r="AK31" s="10">
        <v>0</v>
      </c>
      <c r="AL31" s="10">
        <v>0</v>
      </c>
      <c r="AM31" s="10">
        <v>0</v>
      </c>
      <c r="AN31" s="10">
        <f t="shared" si="7"/>
        <v>209252.53599999996</v>
      </c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</row>
    <row r="32" spans="1:248" s="13" customFormat="1" ht="12.75" thickBot="1">
      <c r="A32" s="1">
        <f t="shared" si="8"/>
        <v>23</v>
      </c>
      <c r="B32" s="2">
        <v>10</v>
      </c>
      <c r="C32" s="3">
        <v>40</v>
      </c>
      <c r="D32" s="4">
        <v>234</v>
      </c>
      <c r="E32" s="3">
        <v>332</v>
      </c>
      <c r="F32" s="5">
        <v>1</v>
      </c>
      <c r="G32" s="18" t="s">
        <v>110</v>
      </c>
      <c r="H32" s="7" t="s">
        <v>209</v>
      </c>
      <c r="I32" s="8">
        <v>36341</v>
      </c>
      <c r="J32" s="1">
        <v>3</v>
      </c>
      <c r="K32" s="1">
        <v>40</v>
      </c>
      <c r="L32" s="1" t="s">
        <v>283</v>
      </c>
      <c r="M32" s="7" t="s">
        <v>296</v>
      </c>
      <c r="N32" s="1">
        <v>1</v>
      </c>
      <c r="O32" s="9" t="s">
        <v>319</v>
      </c>
      <c r="P32" s="10">
        <v>10718.61</v>
      </c>
      <c r="Q32" s="10">
        <v>600.78</v>
      </c>
      <c r="R32" s="10">
        <v>388.84</v>
      </c>
      <c r="S32" s="10">
        <v>0</v>
      </c>
      <c r="T32" s="10">
        <v>441.8</v>
      </c>
      <c r="U32" s="11">
        <v>600</v>
      </c>
      <c r="V32" s="10">
        <v>0</v>
      </c>
      <c r="W32" s="10">
        <v>0</v>
      </c>
      <c r="X32" s="10">
        <f t="shared" si="0"/>
        <v>128623.32</v>
      </c>
      <c r="Y32" s="10">
        <f t="shared" si="0"/>
        <v>7209.36</v>
      </c>
      <c r="Z32" s="10">
        <f t="shared" si="0"/>
        <v>4666.08</v>
      </c>
      <c r="AA32" s="10">
        <v>0</v>
      </c>
      <c r="AB32" s="10">
        <f t="shared" si="1"/>
        <v>5301.6</v>
      </c>
      <c r="AC32" s="10">
        <f t="shared" si="2"/>
        <v>18864.350000000002</v>
      </c>
      <c r="AD32" s="10">
        <f t="shared" si="3"/>
        <v>1886.4350000000002</v>
      </c>
      <c r="AE32" s="10">
        <f t="shared" si="9"/>
        <v>5659.3050000000003</v>
      </c>
      <c r="AF32" s="10">
        <f t="shared" si="4"/>
        <v>23769.080999999998</v>
      </c>
      <c r="AG32" s="10">
        <f t="shared" si="5"/>
        <v>4074.6996000000004</v>
      </c>
      <c r="AH32" s="10">
        <f t="shared" si="10"/>
        <v>8400</v>
      </c>
      <c r="AI32" s="10">
        <f t="shared" si="6"/>
        <v>2716.4664000000002</v>
      </c>
      <c r="AJ32" s="10">
        <v>7200</v>
      </c>
      <c r="AK32" s="10">
        <v>0</v>
      </c>
      <c r="AL32" s="10">
        <v>0</v>
      </c>
      <c r="AM32" s="10">
        <v>0</v>
      </c>
      <c r="AN32" s="10">
        <f t="shared" si="7"/>
        <v>218370.69699999999</v>
      </c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</row>
    <row r="33" spans="1:248" s="13" customFormat="1" ht="12.75" thickBot="1">
      <c r="A33" s="1">
        <f t="shared" si="8"/>
        <v>24</v>
      </c>
      <c r="B33" s="2">
        <v>10</v>
      </c>
      <c r="C33" s="3">
        <v>40</v>
      </c>
      <c r="D33" s="4">
        <v>234</v>
      </c>
      <c r="E33" s="3">
        <v>332</v>
      </c>
      <c r="F33" s="5">
        <v>1</v>
      </c>
      <c r="G33" s="17" t="s">
        <v>111</v>
      </c>
      <c r="H33" s="7" t="s">
        <v>210</v>
      </c>
      <c r="I33" s="8">
        <v>33619</v>
      </c>
      <c r="J33" s="1">
        <v>1</v>
      </c>
      <c r="K33" s="1">
        <v>40</v>
      </c>
      <c r="L33" s="1" t="s">
        <v>283</v>
      </c>
      <c r="M33" s="7" t="s">
        <v>297</v>
      </c>
      <c r="N33" s="1">
        <v>1</v>
      </c>
      <c r="O33" s="9" t="s">
        <v>319</v>
      </c>
      <c r="P33" s="10">
        <v>10132.08</v>
      </c>
      <c r="Q33" s="10">
        <v>590.4</v>
      </c>
      <c r="R33" s="10">
        <v>383.56</v>
      </c>
      <c r="S33" s="10">
        <v>0</v>
      </c>
      <c r="T33" s="10">
        <v>530.16</v>
      </c>
      <c r="U33" s="11">
        <v>600</v>
      </c>
      <c r="V33" s="10">
        <v>0</v>
      </c>
      <c r="W33" s="10">
        <v>0</v>
      </c>
      <c r="X33" s="10">
        <f t="shared" si="0"/>
        <v>121584.95999999999</v>
      </c>
      <c r="Y33" s="10">
        <f t="shared" si="0"/>
        <v>7084.7999999999993</v>
      </c>
      <c r="Z33" s="10">
        <f t="shared" si="0"/>
        <v>4602.72</v>
      </c>
      <c r="AA33" s="10">
        <v>0</v>
      </c>
      <c r="AB33" s="10">
        <f t="shared" si="1"/>
        <v>6361.92</v>
      </c>
      <c r="AC33" s="10">
        <f t="shared" si="2"/>
        <v>17886.8</v>
      </c>
      <c r="AD33" s="10">
        <f t="shared" si="3"/>
        <v>1788.6799999999998</v>
      </c>
      <c r="AE33" s="10">
        <f t="shared" si="9"/>
        <v>5366.04</v>
      </c>
      <c r="AF33" s="10">
        <f t="shared" si="4"/>
        <v>22537.367999999999</v>
      </c>
      <c r="AG33" s="10">
        <f t="shared" si="5"/>
        <v>3863.5488</v>
      </c>
      <c r="AH33" s="10">
        <f t="shared" si="10"/>
        <v>8400</v>
      </c>
      <c r="AI33" s="10">
        <f t="shared" si="6"/>
        <v>2575.6992</v>
      </c>
      <c r="AJ33" s="10">
        <v>7200</v>
      </c>
      <c r="AK33" s="10">
        <v>0</v>
      </c>
      <c r="AL33" s="10">
        <v>0</v>
      </c>
      <c r="AM33" s="10">
        <v>0</v>
      </c>
      <c r="AN33" s="10">
        <f t="shared" si="7"/>
        <v>209252.53599999996</v>
      </c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</row>
    <row r="34" spans="1:248" s="13" customFormat="1" ht="12.75" thickBot="1">
      <c r="A34" s="1">
        <f t="shared" si="8"/>
        <v>25</v>
      </c>
      <c r="B34" s="2">
        <v>10</v>
      </c>
      <c r="C34" s="3">
        <v>40</v>
      </c>
      <c r="D34" s="4">
        <v>234</v>
      </c>
      <c r="E34" s="3">
        <v>332</v>
      </c>
      <c r="F34" s="5">
        <v>1</v>
      </c>
      <c r="G34" s="14" t="s">
        <v>112</v>
      </c>
      <c r="H34" s="7" t="s">
        <v>211</v>
      </c>
      <c r="I34" s="8">
        <v>33619</v>
      </c>
      <c r="J34" s="1">
        <v>4</v>
      </c>
      <c r="K34" s="1">
        <v>40</v>
      </c>
      <c r="L34" s="1" t="s">
        <v>283</v>
      </c>
      <c r="M34" s="7" t="s">
        <v>298</v>
      </c>
      <c r="N34" s="1">
        <v>1</v>
      </c>
      <c r="O34" s="9" t="s">
        <v>319</v>
      </c>
      <c r="P34" s="10">
        <v>11230.48</v>
      </c>
      <c r="Q34" s="10">
        <v>629.42999999999995</v>
      </c>
      <c r="R34" s="10">
        <v>404.75</v>
      </c>
      <c r="S34" s="10">
        <v>0</v>
      </c>
      <c r="T34" s="10">
        <v>530.16</v>
      </c>
      <c r="U34" s="11">
        <v>600</v>
      </c>
      <c r="V34" s="10">
        <v>0</v>
      </c>
      <c r="W34" s="10">
        <v>0</v>
      </c>
      <c r="X34" s="10">
        <f t="shared" si="0"/>
        <v>134765.76000000001</v>
      </c>
      <c r="Y34" s="10">
        <f t="shared" si="0"/>
        <v>7553.16</v>
      </c>
      <c r="Z34" s="10">
        <f t="shared" si="0"/>
        <v>4857</v>
      </c>
      <c r="AA34" s="10">
        <v>0</v>
      </c>
      <c r="AB34" s="10">
        <f t="shared" si="1"/>
        <v>6361.92</v>
      </c>
      <c r="AC34" s="10">
        <f t="shared" si="2"/>
        <v>19717.466666666667</v>
      </c>
      <c r="AD34" s="10">
        <f t="shared" si="3"/>
        <v>1971.7466666666667</v>
      </c>
      <c r="AE34" s="10">
        <f t="shared" si="9"/>
        <v>5915.24</v>
      </c>
      <c r="AF34" s="10">
        <f t="shared" si="4"/>
        <v>24844.007999999998</v>
      </c>
      <c r="AG34" s="10">
        <f t="shared" si="5"/>
        <v>4258.9727999999996</v>
      </c>
      <c r="AH34" s="10">
        <f t="shared" si="10"/>
        <v>8400</v>
      </c>
      <c r="AI34" s="10">
        <f t="shared" si="6"/>
        <v>2839.3152</v>
      </c>
      <c r="AJ34" s="10">
        <v>7200</v>
      </c>
      <c r="AK34" s="10">
        <v>0</v>
      </c>
      <c r="AL34" s="10">
        <v>0</v>
      </c>
      <c r="AM34" s="10">
        <v>0</v>
      </c>
      <c r="AN34" s="10">
        <f t="shared" si="7"/>
        <v>228684.58933333337</v>
      </c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</row>
    <row r="35" spans="1:248" s="13" customFormat="1">
      <c r="A35" s="1">
        <f t="shared" si="8"/>
        <v>26</v>
      </c>
      <c r="B35" s="2">
        <v>10</v>
      </c>
      <c r="C35" s="3">
        <v>40</v>
      </c>
      <c r="D35" s="4">
        <v>234</v>
      </c>
      <c r="E35" s="3">
        <v>332</v>
      </c>
      <c r="F35" s="5">
        <v>1</v>
      </c>
      <c r="G35" s="6" t="s">
        <v>113</v>
      </c>
      <c r="H35" s="7" t="s">
        <v>212</v>
      </c>
      <c r="I35" s="8">
        <v>34623</v>
      </c>
      <c r="J35" s="1">
        <v>3</v>
      </c>
      <c r="K35" s="1">
        <v>40</v>
      </c>
      <c r="L35" s="1" t="s">
        <v>283</v>
      </c>
      <c r="M35" s="7" t="s">
        <v>299</v>
      </c>
      <c r="N35" s="1">
        <v>1</v>
      </c>
      <c r="O35" s="9" t="s">
        <v>319</v>
      </c>
      <c r="P35" s="10">
        <v>11069</v>
      </c>
      <c r="Q35" s="10">
        <v>629.42999999999995</v>
      </c>
      <c r="R35" s="10">
        <v>404.75</v>
      </c>
      <c r="S35" s="10">
        <v>0</v>
      </c>
      <c r="T35" s="10">
        <v>530.16</v>
      </c>
      <c r="U35" s="11">
        <v>600</v>
      </c>
      <c r="V35" s="10">
        <v>0</v>
      </c>
      <c r="W35" s="10">
        <v>0</v>
      </c>
      <c r="X35" s="10">
        <f t="shared" si="0"/>
        <v>132828</v>
      </c>
      <c r="Y35" s="10">
        <f t="shared" si="0"/>
        <v>7553.16</v>
      </c>
      <c r="Z35" s="10">
        <f t="shared" si="0"/>
        <v>4857</v>
      </c>
      <c r="AA35" s="10">
        <v>0</v>
      </c>
      <c r="AB35" s="10">
        <f t="shared" si="1"/>
        <v>6361.92</v>
      </c>
      <c r="AC35" s="10">
        <f t="shared" si="2"/>
        <v>19448.333333333332</v>
      </c>
      <c r="AD35" s="10">
        <f t="shared" si="3"/>
        <v>1944.8333333333333</v>
      </c>
      <c r="AE35" s="10">
        <f t="shared" si="9"/>
        <v>5834.5</v>
      </c>
      <c r="AF35" s="10">
        <f t="shared" si="4"/>
        <v>24504.899999999998</v>
      </c>
      <c r="AG35" s="10">
        <f t="shared" si="5"/>
        <v>4200.84</v>
      </c>
      <c r="AH35" s="10">
        <f t="shared" si="10"/>
        <v>8400</v>
      </c>
      <c r="AI35" s="10">
        <f t="shared" si="6"/>
        <v>2800.56</v>
      </c>
      <c r="AJ35" s="10">
        <v>7200</v>
      </c>
      <c r="AK35" s="10">
        <v>0</v>
      </c>
      <c r="AL35" s="10">
        <v>0</v>
      </c>
      <c r="AM35" s="10">
        <v>0</v>
      </c>
      <c r="AN35" s="10">
        <f t="shared" si="7"/>
        <v>225934.04666666669</v>
      </c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</row>
    <row r="36" spans="1:248" s="13" customFormat="1" ht="12.75" thickBot="1">
      <c r="A36" s="1">
        <f t="shared" si="8"/>
        <v>27</v>
      </c>
      <c r="B36" s="2">
        <v>10</v>
      </c>
      <c r="C36" s="3">
        <v>40</v>
      </c>
      <c r="D36" s="4">
        <v>234</v>
      </c>
      <c r="E36" s="3">
        <v>332</v>
      </c>
      <c r="F36" s="5">
        <v>1</v>
      </c>
      <c r="G36" s="14" t="s">
        <v>114</v>
      </c>
      <c r="H36" s="7" t="s">
        <v>213</v>
      </c>
      <c r="I36" s="8">
        <v>35125</v>
      </c>
      <c r="J36" s="1">
        <v>4</v>
      </c>
      <c r="K36" s="1">
        <v>40</v>
      </c>
      <c r="L36" s="1" t="s">
        <v>283</v>
      </c>
      <c r="M36" s="7" t="s">
        <v>298</v>
      </c>
      <c r="N36" s="1">
        <v>1</v>
      </c>
      <c r="O36" s="9" t="s">
        <v>319</v>
      </c>
      <c r="P36" s="10">
        <v>11230.48</v>
      </c>
      <c r="Q36" s="10">
        <v>629.42999999999995</v>
      </c>
      <c r="R36" s="10">
        <v>404.75</v>
      </c>
      <c r="S36" s="10">
        <v>0</v>
      </c>
      <c r="T36" s="10">
        <v>441.8</v>
      </c>
      <c r="U36" s="11">
        <v>600</v>
      </c>
      <c r="V36" s="10">
        <v>0</v>
      </c>
      <c r="W36" s="10">
        <v>0</v>
      </c>
      <c r="X36" s="10">
        <f t="shared" si="0"/>
        <v>134765.76000000001</v>
      </c>
      <c r="Y36" s="10">
        <f t="shared" si="0"/>
        <v>7553.16</v>
      </c>
      <c r="Z36" s="10">
        <f t="shared" si="0"/>
        <v>4857</v>
      </c>
      <c r="AA36" s="10">
        <v>0</v>
      </c>
      <c r="AB36" s="10">
        <f t="shared" si="1"/>
        <v>5301.6</v>
      </c>
      <c r="AC36" s="10">
        <f t="shared" si="2"/>
        <v>19717.466666666667</v>
      </c>
      <c r="AD36" s="10">
        <f t="shared" si="3"/>
        <v>1971.7466666666667</v>
      </c>
      <c r="AE36" s="10">
        <f t="shared" si="9"/>
        <v>5915.24</v>
      </c>
      <c r="AF36" s="10">
        <f t="shared" si="4"/>
        <v>24844.007999999998</v>
      </c>
      <c r="AG36" s="10">
        <f t="shared" si="5"/>
        <v>4258.9727999999996</v>
      </c>
      <c r="AH36" s="10">
        <f t="shared" si="10"/>
        <v>8400</v>
      </c>
      <c r="AI36" s="10">
        <f t="shared" si="6"/>
        <v>2839.3152</v>
      </c>
      <c r="AJ36" s="10">
        <v>7200</v>
      </c>
      <c r="AK36" s="10">
        <v>0</v>
      </c>
      <c r="AL36" s="10">
        <v>0</v>
      </c>
      <c r="AM36" s="10">
        <v>0</v>
      </c>
      <c r="AN36" s="10">
        <f t="shared" si="7"/>
        <v>227624.26933333336</v>
      </c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</row>
    <row r="37" spans="1:248" s="13" customFormat="1" ht="12.75" thickBot="1">
      <c r="A37" s="1">
        <f t="shared" si="8"/>
        <v>28</v>
      </c>
      <c r="B37" s="2">
        <v>10</v>
      </c>
      <c r="C37" s="3">
        <v>40</v>
      </c>
      <c r="D37" s="4">
        <v>234</v>
      </c>
      <c r="E37" s="3">
        <v>332</v>
      </c>
      <c r="F37" s="5">
        <v>1</v>
      </c>
      <c r="G37" s="14" t="s">
        <v>115</v>
      </c>
      <c r="H37" s="7" t="s">
        <v>214</v>
      </c>
      <c r="I37" s="8">
        <v>38626</v>
      </c>
      <c r="J37" s="1">
        <v>1</v>
      </c>
      <c r="K37" s="1">
        <v>40</v>
      </c>
      <c r="L37" s="1" t="s">
        <v>283</v>
      </c>
      <c r="M37" s="7" t="s">
        <v>300</v>
      </c>
      <c r="N37" s="1">
        <v>1</v>
      </c>
      <c r="O37" s="9" t="s">
        <v>319</v>
      </c>
      <c r="P37" s="10">
        <v>10042.51</v>
      </c>
      <c r="Q37" s="10">
        <v>548.88</v>
      </c>
      <c r="R37" s="10">
        <v>346.98</v>
      </c>
      <c r="S37" s="10">
        <v>0</v>
      </c>
      <c r="T37" s="10">
        <v>353.44</v>
      </c>
      <c r="U37" s="11">
        <v>600</v>
      </c>
      <c r="V37" s="10">
        <v>0</v>
      </c>
      <c r="W37" s="10">
        <v>0</v>
      </c>
      <c r="X37" s="10">
        <f t="shared" si="0"/>
        <v>120510.12</v>
      </c>
      <c r="Y37" s="10">
        <f t="shared" si="0"/>
        <v>6586.5599999999995</v>
      </c>
      <c r="Z37" s="10">
        <f t="shared" si="0"/>
        <v>4163.76</v>
      </c>
      <c r="AA37" s="10">
        <v>0</v>
      </c>
      <c r="AB37" s="10">
        <f t="shared" si="1"/>
        <v>4241.28</v>
      </c>
      <c r="AC37" s="10">
        <f t="shared" si="2"/>
        <v>17737.516666666666</v>
      </c>
      <c r="AD37" s="10">
        <f t="shared" si="3"/>
        <v>1773.7516666666668</v>
      </c>
      <c r="AE37" s="10">
        <f t="shared" si="9"/>
        <v>5321.2550000000001</v>
      </c>
      <c r="AF37" s="10">
        <f t="shared" si="4"/>
        <v>22349.271000000001</v>
      </c>
      <c r="AG37" s="10">
        <f t="shared" si="5"/>
        <v>3831.3036000000002</v>
      </c>
      <c r="AH37" s="10">
        <f t="shared" si="10"/>
        <v>8400</v>
      </c>
      <c r="AI37" s="10">
        <f t="shared" si="6"/>
        <v>2554.2024000000001</v>
      </c>
      <c r="AJ37" s="10">
        <v>7200</v>
      </c>
      <c r="AK37" s="10">
        <v>0</v>
      </c>
      <c r="AL37" s="10">
        <v>0</v>
      </c>
      <c r="AM37" s="10">
        <v>0</v>
      </c>
      <c r="AN37" s="10">
        <f t="shared" si="7"/>
        <v>204669.02033333338</v>
      </c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</row>
    <row r="38" spans="1:248" s="13" customFormat="1">
      <c r="A38" s="1">
        <f t="shared" si="8"/>
        <v>29</v>
      </c>
      <c r="B38" s="2">
        <v>10</v>
      </c>
      <c r="C38" s="3">
        <v>40</v>
      </c>
      <c r="D38" s="4">
        <v>234</v>
      </c>
      <c r="E38" s="3">
        <v>332</v>
      </c>
      <c r="F38" s="5">
        <v>1</v>
      </c>
      <c r="G38" s="15" t="s">
        <v>116</v>
      </c>
      <c r="H38" s="7" t="s">
        <v>215</v>
      </c>
      <c r="I38" s="8">
        <v>38930</v>
      </c>
      <c r="J38" s="1">
        <v>1</v>
      </c>
      <c r="K38" s="1">
        <v>40</v>
      </c>
      <c r="L38" s="1" t="s">
        <v>283</v>
      </c>
      <c r="M38" s="7" t="s">
        <v>301</v>
      </c>
      <c r="N38" s="1">
        <v>1</v>
      </c>
      <c r="O38" s="9" t="s">
        <v>319</v>
      </c>
      <c r="P38" s="10">
        <v>10042.51</v>
      </c>
      <c r="Q38" s="10">
        <v>562.79999999999995</v>
      </c>
      <c r="R38" s="10">
        <v>364.28</v>
      </c>
      <c r="S38" s="10">
        <v>0</v>
      </c>
      <c r="T38" s="10">
        <v>265.08</v>
      </c>
      <c r="U38" s="11">
        <v>600</v>
      </c>
      <c r="V38" s="10">
        <v>0</v>
      </c>
      <c r="W38" s="10">
        <v>0</v>
      </c>
      <c r="X38" s="10">
        <f t="shared" si="0"/>
        <v>120510.12</v>
      </c>
      <c r="Y38" s="10">
        <f t="shared" si="0"/>
        <v>6753.5999999999995</v>
      </c>
      <c r="Z38" s="10">
        <f t="shared" si="0"/>
        <v>4371.3599999999997</v>
      </c>
      <c r="AA38" s="10">
        <v>0</v>
      </c>
      <c r="AB38" s="10">
        <f t="shared" si="1"/>
        <v>3180.96</v>
      </c>
      <c r="AC38" s="10">
        <f t="shared" si="2"/>
        <v>17737.516666666666</v>
      </c>
      <c r="AD38" s="10">
        <f t="shared" si="3"/>
        <v>1773.7516666666668</v>
      </c>
      <c r="AE38" s="10">
        <f t="shared" si="9"/>
        <v>5321.2550000000001</v>
      </c>
      <c r="AF38" s="10">
        <f t="shared" si="4"/>
        <v>22349.271000000001</v>
      </c>
      <c r="AG38" s="10">
        <f t="shared" si="5"/>
        <v>3831.3036000000002</v>
      </c>
      <c r="AH38" s="10">
        <f t="shared" si="10"/>
        <v>8400</v>
      </c>
      <c r="AI38" s="10">
        <f t="shared" si="6"/>
        <v>2554.2024000000001</v>
      </c>
      <c r="AJ38" s="10">
        <v>7200</v>
      </c>
      <c r="AK38" s="10">
        <v>0</v>
      </c>
      <c r="AL38" s="10">
        <v>0</v>
      </c>
      <c r="AM38" s="10">
        <v>0</v>
      </c>
      <c r="AN38" s="10">
        <f t="shared" si="7"/>
        <v>203983.34033333336</v>
      </c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</row>
    <row r="39" spans="1:248" s="13" customFormat="1" ht="12.75" thickBot="1">
      <c r="A39" s="1">
        <f t="shared" si="8"/>
        <v>30</v>
      </c>
      <c r="B39" s="2">
        <v>10</v>
      </c>
      <c r="C39" s="3">
        <v>40</v>
      </c>
      <c r="D39" s="4">
        <v>234</v>
      </c>
      <c r="E39" s="3">
        <v>332</v>
      </c>
      <c r="F39" s="5">
        <v>1</v>
      </c>
      <c r="G39" s="14" t="s">
        <v>117</v>
      </c>
      <c r="H39" s="7" t="s">
        <v>216</v>
      </c>
      <c r="I39" s="8">
        <v>38930</v>
      </c>
      <c r="J39" s="1">
        <v>1</v>
      </c>
      <c r="K39" s="1">
        <v>40</v>
      </c>
      <c r="L39" s="1" t="s">
        <v>283</v>
      </c>
      <c r="M39" s="7" t="s">
        <v>301</v>
      </c>
      <c r="N39" s="1">
        <v>1</v>
      </c>
      <c r="O39" s="9" t="s">
        <v>319</v>
      </c>
      <c r="P39" s="10">
        <v>10042.51</v>
      </c>
      <c r="Q39" s="10">
        <v>570.72</v>
      </c>
      <c r="R39" s="10">
        <v>364.28</v>
      </c>
      <c r="S39" s="10">
        <v>0</v>
      </c>
      <c r="T39" s="10">
        <v>265.08</v>
      </c>
      <c r="U39" s="11">
        <v>600</v>
      </c>
      <c r="V39" s="10">
        <v>0</v>
      </c>
      <c r="W39" s="10">
        <v>0</v>
      </c>
      <c r="X39" s="10">
        <f t="shared" si="0"/>
        <v>120510.12</v>
      </c>
      <c r="Y39" s="10">
        <f t="shared" si="0"/>
        <v>6848.64</v>
      </c>
      <c r="Z39" s="10">
        <f t="shared" si="0"/>
        <v>4371.3599999999997</v>
      </c>
      <c r="AA39" s="10">
        <v>0</v>
      </c>
      <c r="AB39" s="10">
        <f t="shared" si="1"/>
        <v>3180.96</v>
      </c>
      <c r="AC39" s="10">
        <f t="shared" si="2"/>
        <v>17737.516666666666</v>
      </c>
      <c r="AD39" s="10">
        <f t="shared" si="3"/>
        <v>1773.7516666666668</v>
      </c>
      <c r="AE39" s="10">
        <f t="shared" si="9"/>
        <v>5321.2550000000001</v>
      </c>
      <c r="AF39" s="10">
        <f t="shared" si="4"/>
        <v>22349.271000000001</v>
      </c>
      <c r="AG39" s="10">
        <f t="shared" si="5"/>
        <v>3831.3036000000002</v>
      </c>
      <c r="AH39" s="10">
        <f t="shared" si="10"/>
        <v>8400</v>
      </c>
      <c r="AI39" s="10">
        <f t="shared" si="6"/>
        <v>2554.2024000000001</v>
      </c>
      <c r="AJ39" s="10">
        <v>7200</v>
      </c>
      <c r="AK39" s="10">
        <v>0</v>
      </c>
      <c r="AL39" s="10">
        <v>0</v>
      </c>
      <c r="AM39" s="10">
        <v>0</v>
      </c>
      <c r="AN39" s="10">
        <f t="shared" si="7"/>
        <v>204078.38033333336</v>
      </c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</row>
    <row r="40" spans="1:248" s="13" customFormat="1" ht="12.75" thickBot="1">
      <c r="A40" s="1">
        <f t="shared" si="8"/>
        <v>31</v>
      </c>
      <c r="B40" s="2">
        <v>10</v>
      </c>
      <c r="C40" s="3">
        <v>40</v>
      </c>
      <c r="D40" s="4">
        <v>234</v>
      </c>
      <c r="E40" s="3">
        <v>332</v>
      </c>
      <c r="F40" s="5">
        <v>1</v>
      </c>
      <c r="G40" s="14" t="s">
        <v>118</v>
      </c>
      <c r="H40" s="7" t="s">
        <v>217</v>
      </c>
      <c r="I40" s="8">
        <v>37103</v>
      </c>
      <c r="J40" s="1">
        <v>1</v>
      </c>
      <c r="K40" s="1">
        <v>40</v>
      </c>
      <c r="L40" s="1" t="s">
        <v>283</v>
      </c>
      <c r="M40" s="7" t="s">
        <v>301</v>
      </c>
      <c r="N40" s="1">
        <v>1</v>
      </c>
      <c r="O40" s="9" t="s">
        <v>319</v>
      </c>
      <c r="P40" s="10">
        <v>10042.51</v>
      </c>
      <c r="Q40" s="10">
        <v>569.48</v>
      </c>
      <c r="R40" s="10">
        <v>362.74</v>
      </c>
      <c r="S40" s="10">
        <v>0</v>
      </c>
      <c r="T40" s="10">
        <v>353.44</v>
      </c>
      <c r="U40" s="11">
        <v>600</v>
      </c>
      <c r="V40" s="10">
        <v>0</v>
      </c>
      <c r="W40" s="10">
        <v>0</v>
      </c>
      <c r="X40" s="10">
        <f t="shared" si="0"/>
        <v>120510.12</v>
      </c>
      <c r="Y40" s="10">
        <f t="shared" si="0"/>
        <v>6833.76</v>
      </c>
      <c r="Z40" s="10">
        <f t="shared" si="0"/>
        <v>4352.88</v>
      </c>
      <c r="AA40" s="10">
        <v>0</v>
      </c>
      <c r="AB40" s="10">
        <f t="shared" si="1"/>
        <v>4241.28</v>
      </c>
      <c r="AC40" s="10">
        <f t="shared" si="2"/>
        <v>17737.516666666666</v>
      </c>
      <c r="AD40" s="10">
        <f t="shared" si="3"/>
        <v>1773.7516666666668</v>
      </c>
      <c r="AE40" s="10">
        <f t="shared" si="9"/>
        <v>5321.2550000000001</v>
      </c>
      <c r="AF40" s="10">
        <f t="shared" si="4"/>
        <v>22349.271000000001</v>
      </c>
      <c r="AG40" s="10">
        <f t="shared" si="5"/>
        <v>3831.3036000000002</v>
      </c>
      <c r="AH40" s="10">
        <f t="shared" si="10"/>
        <v>8400</v>
      </c>
      <c r="AI40" s="10">
        <f t="shared" si="6"/>
        <v>2554.2024000000001</v>
      </c>
      <c r="AJ40" s="10">
        <v>7200</v>
      </c>
      <c r="AK40" s="10">
        <v>0</v>
      </c>
      <c r="AL40" s="10">
        <v>0</v>
      </c>
      <c r="AM40" s="10">
        <v>0</v>
      </c>
      <c r="AN40" s="10">
        <f t="shared" si="7"/>
        <v>205105.34033333336</v>
      </c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</row>
    <row r="41" spans="1:248" s="13" customFormat="1" ht="12.75" thickBot="1">
      <c r="A41" s="1">
        <f t="shared" si="8"/>
        <v>32</v>
      </c>
      <c r="B41" s="2">
        <v>10</v>
      </c>
      <c r="C41" s="3">
        <v>40</v>
      </c>
      <c r="D41" s="4">
        <v>234</v>
      </c>
      <c r="E41" s="3">
        <v>332</v>
      </c>
      <c r="F41" s="5">
        <v>1</v>
      </c>
      <c r="G41" s="14" t="s">
        <v>119</v>
      </c>
      <c r="H41" s="7" t="s">
        <v>218</v>
      </c>
      <c r="I41" s="8">
        <v>36896</v>
      </c>
      <c r="J41" s="1">
        <v>3</v>
      </c>
      <c r="K41" s="1">
        <v>40</v>
      </c>
      <c r="L41" s="1" t="s">
        <v>283</v>
      </c>
      <c r="M41" s="7" t="s">
        <v>302</v>
      </c>
      <c r="N41" s="1">
        <v>1</v>
      </c>
      <c r="O41" s="9" t="s">
        <v>319</v>
      </c>
      <c r="P41" s="10">
        <v>10718.7</v>
      </c>
      <c r="Q41" s="10">
        <v>599.5</v>
      </c>
      <c r="R41" s="10">
        <v>387.56</v>
      </c>
      <c r="S41" s="10">
        <v>0</v>
      </c>
      <c r="T41" s="10">
        <v>353.44</v>
      </c>
      <c r="U41" s="11">
        <v>600</v>
      </c>
      <c r="V41" s="10">
        <v>0</v>
      </c>
      <c r="W41" s="10">
        <v>0</v>
      </c>
      <c r="X41" s="10">
        <f t="shared" si="0"/>
        <v>128624.40000000001</v>
      </c>
      <c r="Y41" s="10">
        <f t="shared" si="0"/>
        <v>7194</v>
      </c>
      <c r="Z41" s="10">
        <f t="shared" si="0"/>
        <v>4650.72</v>
      </c>
      <c r="AA41" s="10">
        <v>0</v>
      </c>
      <c r="AB41" s="10">
        <f t="shared" si="1"/>
        <v>4241.28</v>
      </c>
      <c r="AC41" s="10">
        <f t="shared" si="2"/>
        <v>18864.5</v>
      </c>
      <c r="AD41" s="10">
        <f t="shared" si="3"/>
        <v>1886.45</v>
      </c>
      <c r="AE41" s="10">
        <f t="shared" si="9"/>
        <v>5659.35</v>
      </c>
      <c r="AF41" s="10">
        <f t="shared" si="4"/>
        <v>23769.27</v>
      </c>
      <c r="AG41" s="10">
        <f t="shared" si="5"/>
        <v>4074.7320000000004</v>
      </c>
      <c r="AH41" s="10">
        <f t="shared" si="10"/>
        <v>8400</v>
      </c>
      <c r="AI41" s="10">
        <f t="shared" si="6"/>
        <v>2716.4880000000003</v>
      </c>
      <c r="AJ41" s="10">
        <v>7200</v>
      </c>
      <c r="AK41" s="10">
        <v>0</v>
      </c>
      <c r="AL41" s="10">
        <v>0</v>
      </c>
      <c r="AM41" s="10">
        <v>0</v>
      </c>
      <c r="AN41" s="10">
        <f t="shared" si="7"/>
        <v>217281.19000000003</v>
      </c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</row>
    <row r="42" spans="1:248" s="13" customFormat="1" ht="12.75" thickBot="1">
      <c r="A42" s="1">
        <f t="shared" si="8"/>
        <v>33</v>
      </c>
      <c r="B42" s="2">
        <v>10</v>
      </c>
      <c r="C42" s="3">
        <v>40</v>
      </c>
      <c r="D42" s="4">
        <v>234</v>
      </c>
      <c r="E42" s="3">
        <v>332</v>
      </c>
      <c r="F42" s="5">
        <v>1</v>
      </c>
      <c r="G42" s="14" t="s">
        <v>120</v>
      </c>
      <c r="H42" s="7" t="s">
        <v>219</v>
      </c>
      <c r="I42" s="8">
        <v>36220</v>
      </c>
      <c r="J42" s="1">
        <v>3</v>
      </c>
      <c r="K42" s="1">
        <v>40</v>
      </c>
      <c r="L42" s="1" t="s">
        <v>283</v>
      </c>
      <c r="M42" s="7" t="s">
        <v>303</v>
      </c>
      <c r="N42" s="1">
        <v>1</v>
      </c>
      <c r="O42" s="9" t="s">
        <v>319</v>
      </c>
      <c r="P42" s="10">
        <v>10718.7</v>
      </c>
      <c r="Q42" s="10">
        <v>591.20000000000005</v>
      </c>
      <c r="R42" s="10">
        <v>387.56</v>
      </c>
      <c r="S42" s="10">
        <v>0</v>
      </c>
      <c r="T42" s="10">
        <v>441.8</v>
      </c>
      <c r="U42" s="11">
        <v>600</v>
      </c>
      <c r="V42" s="10">
        <v>0</v>
      </c>
      <c r="W42" s="10">
        <v>0</v>
      </c>
      <c r="X42" s="10">
        <f t="shared" si="0"/>
        <v>128624.40000000001</v>
      </c>
      <c r="Y42" s="10">
        <f t="shared" si="0"/>
        <v>7094.4000000000005</v>
      </c>
      <c r="Z42" s="10">
        <f t="shared" si="0"/>
        <v>4650.72</v>
      </c>
      <c r="AA42" s="10">
        <v>0</v>
      </c>
      <c r="AB42" s="10">
        <f t="shared" si="1"/>
        <v>5301.6</v>
      </c>
      <c r="AC42" s="10">
        <f t="shared" si="2"/>
        <v>18864.5</v>
      </c>
      <c r="AD42" s="10">
        <f t="shared" si="3"/>
        <v>1886.45</v>
      </c>
      <c r="AE42" s="10">
        <f t="shared" si="9"/>
        <v>5659.35</v>
      </c>
      <c r="AF42" s="10">
        <f t="shared" si="4"/>
        <v>23769.27</v>
      </c>
      <c r="AG42" s="10">
        <f t="shared" si="5"/>
        <v>4074.7320000000004</v>
      </c>
      <c r="AH42" s="10">
        <f t="shared" si="10"/>
        <v>8400</v>
      </c>
      <c r="AI42" s="10">
        <f t="shared" si="6"/>
        <v>2716.4880000000003</v>
      </c>
      <c r="AJ42" s="10">
        <v>7200</v>
      </c>
      <c r="AK42" s="10">
        <v>0</v>
      </c>
      <c r="AL42" s="10">
        <v>0</v>
      </c>
      <c r="AM42" s="10">
        <v>0</v>
      </c>
      <c r="AN42" s="10">
        <f t="shared" si="7"/>
        <v>218241.91000000003</v>
      </c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</row>
    <row r="43" spans="1:248" s="13" customFormat="1" ht="12.75" thickBot="1">
      <c r="A43" s="1">
        <f t="shared" si="8"/>
        <v>34</v>
      </c>
      <c r="B43" s="2">
        <v>10</v>
      </c>
      <c r="C43" s="3">
        <v>40</v>
      </c>
      <c r="D43" s="4">
        <v>234</v>
      </c>
      <c r="E43" s="3">
        <v>332</v>
      </c>
      <c r="F43" s="5">
        <v>1</v>
      </c>
      <c r="G43" s="14" t="s">
        <v>121</v>
      </c>
      <c r="H43" s="7" t="s">
        <v>220</v>
      </c>
      <c r="I43" s="8">
        <v>34623</v>
      </c>
      <c r="J43" s="1">
        <v>1</v>
      </c>
      <c r="K43" s="1">
        <v>40</v>
      </c>
      <c r="L43" s="1" t="s">
        <v>283</v>
      </c>
      <c r="M43" s="7" t="s">
        <v>301</v>
      </c>
      <c r="N43" s="1">
        <v>1</v>
      </c>
      <c r="O43" s="9" t="s">
        <v>319</v>
      </c>
      <c r="P43" s="10">
        <v>10042.51</v>
      </c>
      <c r="Q43" s="10">
        <v>571.29999999999995</v>
      </c>
      <c r="R43" s="10">
        <v>363.24</v>
      </c>
      <c r="S43" s="10">
        <v>0</v>
      </c>
      <c r="T43" s="10">
        <v>530.16</v>
      </c>
      <c r="U43" s="11">
        <v>600</v>
      </c>
      <c r="V43" s="10">
        <v>0</v>
      </c>
      <c r="W43" s="10">
        <v>0</v>
      </c>
      <c r="X43" s="10">
        <f t="shared" si="0"/>
        <v>120510.12</v>
      </c>
      <c r="Y43" s="10">
        <f t="shared" si="0"/>
        <v>6855.5999999999995</v>
      </c>
      <c r="Z43" s="10">
        <f t="shared" si="0"/>
        <v>4358.88</v>
      </c>
      <c r="AA43" s="10">
        <v>0</v>
      </c>
      <c r="AB43" s="10">
        <f t="shared" si="1"/>
        <v>6361.92</v>
      </c>
      <c r="AC43" s="10">
        <f t="shared" si="2"/>
        <v>17737.516666666666</v>
      </c>
      <c r="AD43" s="10">
        <f t="shared" si="3"/>
        <v>1773.7516666666668</v>
      </c>
      <c r="AE43" s="10">
        <f t="shared" si="9"/>
        <v>5321.2550000000001</v>
      </c>
      <c r="AF43" s="10">
        <f t="shared" si="4"/>
        <v>22349.271000000001</v>
      </c>
      <c r="AG43" s="10">
        <f t="shared" si="5"/>
        <v>3831.3036000000002</v>
      </c>
      <c r="AH43" s="10">
        <f t="shared" si="10"/>
        <v>8400</v>
      </c>
      <c r="AI43" s="10">
        <f t="shared" si="6"/>
        <v>2554.2024000000001</v>
      </c>
      <c r="AJ43" s="10">
        <v>7200</v>
      </c>
      <c r="AK43" s="10">
        <v>0</v>
      </c>
      <c r="AL43" s="10">
        <v>0</v>
      </c>
      <c r="AM43" s="10">
        <v>0</v>
      </c>
      <c r="AN43" s="10">
        <f t="shared" si="7"/>
        <v>207253.82033333339</v>
      </c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</row>
    <row r="44" spans="1:248" s="13" customFormat="1" ht="12.75" thickBot="1">
      <c r="A44" s="1">
        <f t="shared" si="8"/>
        <v>35</v>
      </c>
      <c r="B44" s="2">
        <v>10</v>
      </c>
      <c r="C44" s="3">
        <v>40</v>
      </c>
      <c r="D44" s="4">
        <v>234</v>
      </c>
      <c r="E44" s="3">
        <v>332</v>
      </c>
      <c r="F44" s="5">
        <v>1</v>
      </c>
      <c r="G44" s="14" t="s">
        <v>122</v>
      </c>
      <c r="H44" s="7" t="s">
        <v>221</v>
      </c>
      <c r="I44" s="8">
        <v>39828</v>
      </c>
      <c r="J44" s="1">
        <v>1</v>
      </c>
      <c r="K44" s="1">
        <v>40</v>
      </c>
      <c r="L44" s="1" t="s">
        <v>283</v>
      </c>
      <c r="M44" s="7" t="s">
        <v>304</v>
      </c>
      <c r="N44" s="1">
        <v>1</v>
      </c>
      <c r="O44" s="9" t="s">
        <v>319</v>
      </c>
      <c r="P44" s="10">
        <v>10088.91</v>
      </c>
      <c r="Q44" s="10">
        <v>565.04999999999995</v>
      </c>
      <c r="R44" s="10">
        <v>360.67</v>
      </c>
      <c r="S44" s="10">
        <v>0</v>
      </c>
      <c r="T44" s="10">
        <v>265.08</v>
      </c>
      <c r="U44" s="11">
        <v>600</v>
      </c>
      <c r="V44" s="10">
        <v>0</v>
      </c>
      <c r="W44" s="10">
        <v>0</v>
      </c>
      <c r="X44" s="10">
        <f t="shared" si="0"/>
        <v>121066.92</v>
      </c>
      <c r="Y44" s="10">
        <f t="shared" si="0"/>
        <v>6780.5999999999995</v>
      </c>
      <c r="Z44" s="10">
        <f t="shared" si="0"/>
        <v>4328.04</v>
      </c>
      <c r="AA44" s="10">
        <v>0</v>
      </c>
      <c r="AB44" s="10">
        <f t="shared" si="1"/>
        <v>3180.96</v>
      </c>
      <c r="AC44" s="10">
        <f t="shared" si="2"/>
        <v>17814.849999999999</v>
      </c>
      <c r="AD44" s="10">
        <f t="shared" si="3"/>
        <v>1781.4849999999999</v>
      </c>
      <c r="AE44" s="10">
        <f t="shared" si="9"/>
        <v>5344.4549999999999</v>
      </c>
      <c r="AF44" s="10">
        <f t="shared" si="4"/>
        <v>22446.710999999996</v>
      </c>
      <c r="AG44" s="10">
        <f t="shared" si="5"/>
        <v>3848.0075999999999</v>
      </c>
      <c r="AH44" s="10">
        <f t="shared" si="10"/>
        <v>8400</v>
      </c>
      <c r="AI44" s="10">
        <f t="shared" si="6"/>
        <v>2565.3384000000001</v>
      </c>
      <c r="AJ44" s="10">
        <v>7200</v>
      </c>
      <c r="AK44" s="10">
        <v>0</v>
      </c>
      <c r="AL44" s="10">
        <v>0</v>
      </c>
      <c r="AM44" s="10">
        <v>0</v>
      </c>
      <c r="AN44" s="10">
        <f t="shared" si="7"/>
        <v>204757.36699999997</v>
      </c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</row>
    <row r="45" spans="1:248" s="13" customFormat="1" ht="12.75" thickBot="1">
      <c r="A45" s="1">
        <f t="shared" si="8"/>
        <v>36</v>
      </c>
      <c r="B45" s="2">
        <v>10</v>
      </c>
      <c r="C45" s="3">
        <v>40</v>
      </c>
      <c r="D45" s="4">
        <v>234</v>
      </c>
      <c r="E45" s="3">
        <v>332</v>
      </c>
      <c r="F45" s="5">
        <v>1</v>
      </c>
      <c r="G45" s="14" t="s">
        <v>123</v>
      </c>
      <c r="H45" s="7" t="s">
        <v>222</v>
      </c>
      <c r="I45" s="8">
        <v>35125</v>
      </c>
      <c r="J45" s="1">
        <v>2</v>
      </c>
      <c r="K45" s="1">
        <v>40</v>
      </c>
      <c r="L45" s="1" t="s">
        <v>283</v>
      </c>
      <c r="M45" s="7" t="s">
        <v>304</v>
      </c>
      <c r="N45" s="1">
        <v>1</v>
      </c>
      <c r="O45" s="9" t="s">
        <v>319</v>
      </c>
      <c r="P45" s="10">
        <v>10088.91</v>
      </c>
      <c r="Q45" s="10">
        <v>576.16999999999996</v>
      </c>
      <c r="R45" s="10">
        <v>369.77</v>
      </c>
      <c r="S45" s="10">
        <v>0</v>
      </c>
      <c r="T45" s="10">
        <v>441.8</v>
      </c>
      <c r="U45" s="11">
        <v>600</v>
      </c>
      <c r="V45" s="10">
        <v>0</v>
      </c>
      <c r="W45" s="10">
        <v>0</v>
      </c>
      <c r="X45" s="10">
        <f t="shared" si="0"/>
        <v>121066.92</v>
      </c>
      <c r="Y45" s="10">
        <f t="shared" si="0"/>
        <v>6914.0399999999991</v>
      </c>
      <c r="Z45" s="10">
        <f t="shared" si="0"/>
        <v>4437.24</v>
      </c>
      <c r="AA45" s="10">
        <v>0</v>
      </c>
      <c r="AB45" s="10">
        <f t="shared" si="1"/>
        <v>5301.6</v>
      </c>
      <c r="AC45" s="10">
        <f t="shared" si="2"/>
        <v>17814.849999999999</v>
      </c>
      <c r="AD45" s="10">
        <f t="shared" si="3"/>
        <v>1781.4849999999999</v>
      </c>
      <c r="AE45" s="10">
        <f t="shared" si="9"/>
        <v>5344.4549999999999</v>
      </c>
      <c r="AF45" s="10">
        <f t="shared" si="4"/>
        <v>22446.710999999996</v>
      </c>
      <c r="AG45" s="10">
        <f t="shared" si="5"/>
        <v>3848.0075999999999</v>
      </c>
      <c r="AH45" s="10">
        <f t="shared" si="10"/>
        <v>8400</v>
      </c>
      <c r="AI45" s="10">
        <f t="shared" si="6"/>
        <v>2565.3384000000001</v>
      </c>
      <c r="AJ45" s="10">
        <v>7200</v>
      </c>
      <c r="AK45" s="10">
        <v>0</v>
      </c>
      <c r="AL45" s="10">
        <v>0</v>
      </c>
      <c r="AM45" s="10">
        <v>0</v>
      </c>
      <c r="AN45" s="10">
        <f t="shared" si="7"/>
        <v>207120.647</v>
      </c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</row>
    <row r="46" spans="1:248" s="13" customFormat="1" ht="12.75" thickBot="1">
      <c r="A46" s="1">
        <f t="shared" si="8"/>
        <v>37</v>
      </c>
      <c r="B46" s="2">
        <v>10</v>
      </c>
      <c r="C46" s="3">
        <v>40</v>
      </c>
      <c r="D46" s="4">
        <v>234</v>
      </c>
      <c r="E46" s="3">
        <v>332</v>
      </c>
      <c r="F46" s="5">
        <v>1</v>
      </c>
      <c r="G46" s="14" t="s">
        <v>124</v>
      </c>
      <c r="H46" s="7" t="s">
        <v>223</v>
      </c>
      <c r="I46" s="8">
        <v>35431</v>
      </c>
      <c r="J46" s="1">
        <v>1</v>
      </c>
      <c r="K46" s="1">
        <v>40</v>
      </c>
      <c r="L46" s="1" t="s">
        <v>283</v>
      </c>
      <c r="M46" s="7" t="s">
        <v>305</v>
      </c>
      <c r="N46" s="1">
        <v>1</v>
      </c>
      <c r="O46" s="9" t="s">
        <v>319</v>
      </c>
      <c r="P46" s="10">
        <v>9573.09</v>
      </c>
      <c r="Q46" s="10">
        <v>548.88</v>
      </c>
      <c r="R46" s="10">
        <v>346.98</v>
      </c>
      <c r="S46" s="10">
        <v>0</v>
      </c>
      <c r="T46" s="10">
        <v>441.8</v>
      </c>
      <c r="U46" s="11">
        <v>600</v>
      </c>
      <c r="V46" s="10">
        <v>0</v>
      </c>
      <c r="W46" s="10">
        <v>0</v>
      </c>
      <c r="X46" s="10">
        <f t="shared" si="0"/>
        <v>114877.08</v>
      </c>
      <c r="Y46" s="10">
        <f t="shared" si="0"/>
        <v>6586.5599999999995</v>
      </c>
      <c r="Z46" s="10">
        <f t="shared" si="0"/>
        <v>4163.76</v>
      </c>
      <c r="AA46" s="10">
        <v>0</v>
      </c>
      <c r="AB46" s="10">
        <f t="shared" si="1"/>
        <v>5301.6</v>
      </c>
      <c r="AC46" s="10">
        <f t="shared" si="2"/>
        <v>16955.150000000001</v>
      </c>
      <c r="AD46" s="10">
        <f t="shared" si="3"/>
        <v>1695.5150000000001</v>
      </c>
      <c r="AE46" s="10">
        <f t="shared" si="9"/>
        <v>5086.5450000000001</v>
      </c>
      <c r="AF46" s="10">
        <f t="shared" si="4"/>
        <v>21363.488999999998</v>
      </c>
      <c r="AG46" s="10">
        <f t="shared" si="5"/>
        <v>3662.3123999999998</v>
      </c>
      <c r="AH46" s="10">
        <f t="shared" si="10"/>
        <v>8400</v>
      </c>
      <c r="AI46" s="10">
        <f t="shared" si="6"/>
        <v>2441.5416</v>
      </c>
      <c r="AJ46" s="10">
        <v>7200</v>
      </c>
      <c r="AK46" s="10">
        <v>0</v>
      </c>
      <c r="AL46" s="10">
        <v>0</v>
      </c>
      <c r="AM46" s="10">
        <v>0</v>
      </c>
      <c r="AN46" s="10">
        <f t="shared" si="7"/>
        <v>197733.55300000001</v>
      </c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</row>
    <row r="47" spans="1:248" s="13" customFormat="1" ht="12.75" thickBot="1">
      <c r="A47" s="1">
        <f t="shared" si="8"/>
        <v>38</v>
      </c>
      <c r="B47" s="2">
        <v>10</v>
      </c>
      <c r="C47" s="3">
        <v>40</v>
      </c>
      <c r="D47" s="4">
        <v>234</v>
      </c>
      <c r="E47" s="3">
        <v>332</v>
      </c>
      <c r="F47" s="5">
        <v>1</v>
      </c>
      <c r="G47" s="14" t="s">
        <v>125</v>
      </c>
      <c r="H47" s="7" t="s">
        <v>224</v>
      </c>
      <c r="I47" s="8">
        <v>39828</v>
      </c>
      <c r="J47" s="1">
        <v>1</v>
      </c>
      <c r="K47" s="1">
        <v>40</v>
      </c>
      <c r="L47" s="1" t="s">
        <v>283</v>
      </c>
      <c r="M47" s="7" t="s">
        <v>306</v>
      </c>
      <c r="N47" s="1">
        <v>1</v>
      </c>
      <c r="O47" s="9" t="s">
        <v>319</v>
      </c>
      <c r="P47" s="10">
        <v>9573.09</v>
      </c>
      <c r="Q47" s="10">
        <v>548.88</v>
      </c>
      <c r="R47" s="10">
        <v>346.98</v>
      </c>
      <c r="S47" s="10">
        <v>0</v>
      </c>
      <c r="T47" s="10">
        <v>265.08499999999998</v>
      </c>
      <c r="U47" s="11">
        <v>600</v>
      </c>
      <c r="V47" s="10">
        <v>0</v>
      </c>
      <c r="W47" s="10">
        <v>0</v>
      </c>
      <c r="X47" s="10">
        <f t="shared" si="0"/>
        <v>114877.08</v>
      </c>
      <c r="Y47" s="10">
        <f t="shared" si="0"/>
        <v>6586.5599999999995</v>
      </c>
      <c r="Z47" s="10">
        <f t="shared" si="0"/>
        <v>4163.76</v>
      </c>
      <c r="AA47" s="10">
        <v>0</v>
      </c>
      <c r="AB47" s="10">
        <f t="shared" si="1"/>
        <v>3181.0199999999995</v>
      </c>
      <c r="AC47" s="10">
        <f t="shared" si="2"/>
        <v>16955.150000000001</v>
      </c>
      <c r="AD47" s="10">
        <f t="shared" si="3"/>
        <v>1695.5150000000001</v>
      </c>
      <c r="AE47" s="10">
        <f t="shared" si="9"/>
        <v>5086.5450000000001</v>
      </c>
      <c r="AF47" s="10">
        <f t="shared" si="4"/>
        <v>21363.488999999998</v>
      </c>
      <c r="AG47" s="10">
        <f t="shared" si="5"/>
        <v>3662.3123999999998</v>
      </c>
      <c r="AH47" s="10">
        <f t="shared" si="10"/>
        <v>8400</v>
      </c>
      <c r="AI47" s="10">
        <f t="shared" si="6"/>
        <v>2441.5416</v>
      </c>
      <c r="AJ47" s="10">
        <v>7200</v>
      </c>
      <c r="AK47" s="10">
        <v>0</v>
      </c>
      <c r="AL47" s="10">
        <v>0</v>
      </c>
      <c r="AM47" s="10">
        <v>0</v>
      </c>
      <c r="AN47" s="10">
        <f t="shared" si="7"/>
        <v>195612.97300000003</v>
      </c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</row>
    <row r="48" spans="1:248" s="13" customFormat="1" ht="12.75" thickBot="1">
      <c r="A48" s="1">
        <f t="shared" si="8"/>
        <v>39</v>
      </c>
      <c r="B48" s="2">
        <v>10</v>
      </c>
      <c r="C48" s="3">
        <v>40</v>
      </c>
      <c r="D48" s="4">
        <v>234</v>
      </c>
      <c r="E48" s="3">
        <v>332</v>
      </c>
      <c r="F48" s="5">
        <v>1</v>
      </c>
      <c r="G48" s="14" t="s">
        <v>126</v>
      </c>
      <c r="H48" s="7" t="s">
        <v>225</v>
      </c>
      <c r="I48" s="8">
        <v>36661</v>
      </c>
      <c r="J48" s="1">
        <v>1</v>
      </c>
      <c r="K48" s="1">
        <v>40</v>
      </c>
      <c r="L48" s="1" t="s">
        <v>283</v>
      </c>
      <c r="M48" s="7" t="s">
        <v>306</v>
      </c>
      <c r="N48" s="1">
        <v>1</v>
      </c>
      <c r="O48" s="9" t="s">
        <v>319</v>
      </c>
      <c r="P48" s="10">
        <v>9573.09</v>
      </c>
      <c r="Q48" s="10">
        <v>548.88</v>
      </c>
      <c r="R48" s="10">
        <v>346.98</v>
      </c>
      <c r="S48" s="10">
        <v>0</v>
      </c>
      <c r="T48" s="10">
        <v>441.8</v>
      </c>
      <c r="U48" s="11">
        <v>600</v>
      </c>
      <c r="V48" s="10">
        <v>0</v>
      </c>
      <c r="W48" s="10">
        <v>0</v>
      </c>
      <c r="X48" s="10">
        <f t="shared" si="0"/>
        <v>114877.08</v>
      </c>
      <c r="Y48" s="10">
        <f t="shared" si="0"/>
        <v>6586.5599999999995</v>
      </c>
      <c r="Z48" s="10">
        <f t="shared" si="0"/>
        <v>4163.76</v>
      </c>
      <c r="AA48" s="10">
        <v>0</v>
      </c>
      <c r="AB48" s="10">
        <f t="shared" si="1"/>
        <v>5301.6</v>
      </c>
      <c r="AC48" s="10">
        <f t="shared" si="2"/>
        <v>16955.150000000001</v>
      </c>
      <c r="AD48" s="10">
        <f t="shared" si="3"/>
        <v>1695.5150000000001</v>
      </c>
      <c r="AE48" s="10">
        <f t="shared" si="9"/>
        <v>5086.5450000000001</v>
      </c>
      <c r="AF48" s="10">
        <f t="shared" si="4"/>
        <v>21363.488999999998</v>
      </c>
      <c r="AG48" s="10">
        <f t="shared" si="5"/>
        <v>3662.3123999999998</v>
      </c>
      <c r="AH48" s="10">
        <f t="shared" si="10"/>
        <v>8400</v>
      </c>
      <c r="AI48" s="10">
        <f t="shared" si="6"/>
        <v>2441.5416</v>
      </c>
      <c r="AJ48" s="10">
        <v>7200</v>
      </c>
      <c r="AK48" s="10">
        <v>0</v>
      </c>
      <c r="AL48" s="10">
        <v>0</v>
      </c>
      <c r="AM48" s="10">
        <v>0</v>
      </c>
      <c r="AN48" s="10">
        <f t="shared" si="7"/>
        <v>197733.55300000001</v>
      </c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</row>
    <row r="49" spans="1:248" s="13" customFormat="1" ht="12.75" thickBot="1">
      <c r="A49" s="1">
        <f t="shared" si="8"/>
        <v>40</v>
      </c>
      <c r="B49" s="2">
        <v>10</v>
      </c>
      <c r="C49" s="3">
        <v>40</v>
      </c>
      <c r="D49" s="4">
        <v>234</v>
      </c>
      <c r="E49" s="3">
        <v>332</v>
      </c>
      <c r="F49" s="5">
        <v>1</v>
      </c>
      <c r="G49" s="14" t="s">
        <v>127</v>
      </c>
      <c r="H49" s="7" t="s">
        <v>226</v>
      </c>
      <c r="I49" s="8">
        <v>36899</v>
      </c>
      <c r="J49" s="1">
        <v>1</v>
      </c>
      <c r="K49" s="1">
        <v>40</v>
      </c>
      <c r="L49" s="1" t="s">
        <v>283</v>
      </c>
      <c r="M49" s="7" t="s">
        <v>306</v>
      </c>
      <c r="N49" s="1">
        <v>1</v>
      </c>
      <c r="O49" s="9" t="s">
        <v>319</v>
      </c>
      <c r="P49" s="10">
        <v>9573.09</v>
      </c>
      <c r="Q49" s="10">
        <v>548.88</v>
      </c>
      <c r="R49" s="10">
        <v>346.98</v>
      </c>
      <c r="S49" s="10">
        <v>0</v>
      </c>
      <c r="T49" s="10">
        <v>353.44</v>
      </c>
      <c r="U49" s="11">
        <v>600</v>
      </c>
      <c r="V49" s="10">
        <v>0</v>
      </c>
      <c r="W49" s="10">
        <v>0</v>
      </c>
      <c r="X49" s="10">
        <f t="shared" si="0"/>
        <v>114877.08</v>
      </c>
      <c r="Y49" s="10">
        <f t="shared" si="0"/>
        <v>6586.5599999999995</v>
      </c>
      <c r="Z49" s="10">
        <f t="shared" si="0"/>
        <v>4163.76</v>
      </c>
      <c r="AA49" s="10">
        <v>0</v>
      </c>
      <c r="AB49" s="10">
        <f t="shared" si="1"/>
        <v>4241.28</v>
      </c>
      <c r="AC49" s="10">
        <f t="shared" si="2"/>
        <v>16955.150000000001</v>
      </c>
      <c r="AD49" s="10">
        <f t="shared" si="3"/>
        <v>1695.5150000000001</v>
      </c>
      <c r="AE49" s="10">
        <f t="shared" si="9"/>
        <v>5086.5450000000001</v>
      </c>
      <c r="AF49" s="10">
        <f t="shared" si="4"/>
        <v>21363.488999999998</v>
      </c>
      <c r="AG49" s="10">
        <f t="shared" si="5"/>
        <v>3662.3123999999998</v>
      </c>
      <c r="AH49" s="10">
        <f t="shared" si="10"/>
        <v>8400</v>
      </c>
      <c r="AI49" s="10">
        <f t="shared" si="6"/>
        <v>2441.5416</v>
      </c>
      <c r="AJ49" s="10">
        <v>7200</v>
      </c>
      <c r="AK49" s="10">
        <v>0</v>
      </c>
      <c r="AL49" s="10">
        <v>0</v>
      </c>
      <c r="AM49" s="10">
        <v>0</v>
      </c>
      <c r="AN49" s="10">
        <f t="shared" si="7"/>
        <v>196673.23300000001</v>
      </c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</row>
    <row r="50" spans="1:248" s="13" customFormat="1" ht="12.75" thickBot="1">
      <c r="A50" s="1">
        <f t="shared" si="8"/>
        <v>41</v>
      </c>
      <c r="B50" s="2">
        <v>10</v>
      </c>
      <c r="C50" s="3">
        <v>40</v>
      </c>
      <c r="D50" s="4">
        <v>234</v>
      </c>
      <c r="E50" s="3">
        <v>332</v>
      </c>
      <c r="F50" s="5">
        <v>1</v>
      </c>
      <c r="G50" s="14" t="s">
        <v>128</v>
      </c>
      <c r="H50" s="7" t="s">
        <v>227</v>
      </c>
      <c r="I50" s="8">
        <v>35639</v>
      </c>
      <c r="J50" s="1">
        <v>1</v>
      </c>
      <c r="K50" s="1">
        <v>40</v>
      </c>
      <c r="L50" s="1" t="s">
        <v>283</v>
      </c>
      <c r="M50" s="7" t="s">
        <v>295</v>
      </c>
      <c r="N50" s="1">
        <v>1</v>
      </c>
      <c r="O50" s="9" t="s">
        <v>319</v>
      </c>
      <c r="P50" s="10">
        <v>9573.09</v>
      </c>
      <c r="Q50" s="10">
        <v>548.88</v>
      </c>
      <c r="R50" s="10">
        <v>346.98</v>
      </c>
      <c r="S50" s="10">
        <v>0</v>
      </c>
      <c r="T50" s="10">
        <v>441.8</v>
      </c>
      <c r="U50" s="11">
        <v>600</v>
      </c>
      <c r="V50" s="10">
        <v>0</v>
      </c>
      <c r="W50" s="10">
        <v>0</v>
      </c>
      <c r="X50" s="10">
        <f t="shared" si="0"/>
        <v>114877.08</v>
      </c>
      <c r="Y50" s="10">
        <f t="shared" si="0"/>
        <v>6586.5599999999995</v>
      </c>
      <c r="Z50" s="10">
        <f t="shared" si="0"/>
        <v>4163.76</v>
      </c>
      <c r="AA50" s="10">
        <v>0</v>
      </c>
      <c r="AB50" s="10">
        <f t="shared" si="1"/>
        <v>5301.6</v>
      </c>
      <c r="AC50" s="10">
        <f t="shared" si="2"/>
        <v>16955.150000000001</v>
      </c>
      <c r="AD50" s="10">
        <f t="shared" si="3"/>
        <v>1695.5150000000001</v>
      </c>
      <c r="AE50" s="10">
        <f t="shared" si="9"/>
        <v>5086.5450000000001</v>
      </c>
      <c r="AF50" s="10">
        <f t="shared" si="4"/>
        <v>21363.488999999998</v>
      </c>
      <c r="AG50" s="10">
        <f t="shared" si="5"/>
        <v>3662.3123999999998</v>
      </c>
      <c r="AH50" s="10">
        <f t="shared" si="10"/>
        <v>8400</v>
      </c>
      <c r="AI50" s="10">
        <f t="shared" si="6"/>
        <v>2441.5416</v>
      </c>
      <c r="AJ50" s="10">
        <v>7200</v>
      </c>
      <c r="AK50" s="10">
        <v>0</v>
      </c>
      <c r="AL50" s="10">
        <v>0</v>
      </c>
      <c r="AM50" s="10">
        <v>0</v>
      </c>
      <c r="AN50" s="10">
        <f t="shared" si="7"/>
        <v>197733.55300000001</v>
      </c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</row>
    <row r="51" spans="1:248" s="13" customFormat="1" ht="12.75" thickBot="1">
      <c r="A51" s="1">
        <f t="shared" si="8"/>
        <v>42</v>
      </c>
      <c r="B51" s="2">
        <v>10</v>
      </c>
      <c r="C51" s="3">
        <v>40</v>
      </c>
      <c r="D51" s="4">
        <v>234</v>
      </c>
      <c r="E51" s="3">
        <v>332</v>
      </c>
      <c r="F51" s="5">
        <v>1</v>
      </c>
      <c r="G51" s="14" t="s">
        <v>129</v>
      </c>
      <c r="H51" s="7" t="s">
        <v>228</v>
      </c>
      <c r="I51" s="8">
        <v>36899</v>
      </c>
      <c r="J51" s="1">
        <v>1</v>
      </c>
      <c r="K51" s="1">
        <v>40</v>
      </c>
      <c r="L51" s="1" t="s">
        <v>283</v>
      </c>
      <c r="M51" s="7" t="s">
        <v>301</v>
      </c>
      <c r="N51" s="1">
        <v>1</v>
      </c>
      <c r="O51" s="9" t="s">
        <v>319</v>
      </c>
      <c r="P51" s="10">
        <v>10042.51</v>
      </c>
      <c r="Q51" s="10">
        <v>569.48</v>
      </c>
      <c r="R51" s="10">
        <v>362.74</v>
      </c>
      <c r="S51" s="10">
        <v>0</v>
      </c>
      <c r="T51" s="10">
        <v>353.44</v>
      </c>
      <c r="U51" s="11">
        <v>600</v>
      </c>
      <c r="V51" s="10">
        <v>0</v>
      </c>
      <c r="W51" s="10">
        <v>0</v>
      </c>
      <c r="X51" s="10">
        <f t="shared" si="0"/>
        <v>120510.12</v>
      </c>
      <c r="Y51" s="10">
        <f t="shared" si="0"/>
        <v>6833.76</v>
      </c>
      <c r="Z51" s="10">
        <f t="shared" si="0"/>
        <v>4352.88</v>
      </c>
      <c r="AA51" s="10">
        <v>0</v>
      </c>
      <c r="AB51" s="10">
        <f t="shared" si="1"/>
        <v>4241.28</v>
      </c>
      <c r="AC51" s="10">
        <f t="shared" si="2"/>
        <v>17737.516666666666</v>
      </c>
      <c r="AD51" s="10">
        <f t="shared" si="3"/>
        <v>1773.7516666666668</v>
      </c>
      <c r="AE51" s="10">
        <f t="shared" si="9"/>
        <v>5321.2550000000001</v>
      </c>
      <c r="AF51" s="10">
        <f t="shared" si="4"/>
        <v>22349.271000000001</v>
      </c>
      <c r="AG51" s="10">
        <f t="shared" si="5"/>
        <v>3831.3036000000002</v>
      </c>
      <c r="AH51" s="10">
        <f t="shared" si="10"/>
        <v>8400</v>
      </c>
      <c r="AI51" s="10">
        <f t="shared" si="6"/>
        <v>2554.2024000000001</v>
      </c>
      <c r="AJ51" s="10">
        <v>7200</v>
      </c>
      <c r="AK51" s="10">
        <v>0</v>
      </c>
      <c r="AL51" s="10">
        <v>0</v>
      </c>
      <c r="AM51" s="10">
        <v>0</v>
      </c>
      <c r="AN51" s="10">
        <f t="shared" si="7"/>
        <v>205105.34033333336</v>
      </c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</row>
    <row r="52" spans="1:248" s="13" customFormat="1" ht="12.75" thickBot="1">
      <c r="A52" s="1">
        <f t="shared" si="8"/>
        <v>43</v>
      </c>
      <c r="B52" s="2">
        <v>10</v>
      </c>
      <c r="C52" s="3">
        <v>40</v>
      </c>
      <c r="D52" s="4">
        <v>234</v>
      </c>
      <c r="E52" s="3">
        <v>332</v>
      </c>
      <c r="F52" s="5">
        <v>1</v>
      </c>
      <c r="G52" s="14" t="s">
        <v>130</v>
      </c>
      <c r="H52" s="7" t="s">
        <v>229</v>
      </c>
      <c r="I52" s="8">
        <v>37895</v>
      </c>
      <c r="J52" s="1">
        <v>3</v>
      </c>
      <c r="K52" s="1">
        <v>40</v>
      </c>
      <c r="L52" s="1" t="s">
        <v>283</v>
      </c>
      <c r="M52" s="7" t="s">
        <v>302</v>
      </c>
      <c r="N52" s="1">
        <v>1</v>
      </c>
      <c r="O52" s="9" t="s">
        <v>319</v>
      </c>
      <c r="P52" s="10">
        <v>10718.7</v>
      </c>
      <c r="Q52" s="10">
        <v>599.5</v>
      </c>
      <c r="R52" s="10">
        <v>387.56</v>
      </c>
      <c r="S52" s="10">
        <v>0</v>
      </c>
      <c r="T52" s="10">
        <v>353.44</v>
      </c>
      <c r="U52" s="11">
        <v>600</v>
      </c>
      <c r="V52" s="10">
        <v>0</v>
      </c>
      <c r="W52" s="10">
        <v>0</v>
      </c>
      <c r="X52" s="10">
        <f t="shared" si="0"/>
        <v>128624.40000000001</v>
      </c>
      <c r="Y52" s="10">
        <f t="shared" si="0"/>
        <v>7194</v>
      </c>
      <c r="Z52" s="10">
        <f t="shared" si="0"/>
        <v>4650.72</v>
      </c>
      <c r="AA52" s="10">
        <v>0</v>
      </c>
      <c r="AB52" s="10">
        <f t="shared" si="1"/>
        <v>4241.28</v>
      </c>
      <c r="AC52" s="10">
        <f t="shared" si="2"/>
        <v>18864.5</v>
      </c>
      <c r="AD52" s="10">
        <f t="shared" si="3"/>
        <v>1886.45</v>
      </c>
      <c r="AE52" s="10">
        <f t="shared" si="9"/>
        <v>5659.35</v>
      </c>
      <c r="AF52" s="10">
        <f t="shared" si="4"/>
        <v>23769.27</v>
      </c>
      <c r="AG52" s="10">
        <f t="shared" si="5"/>
        <v>4074.7320000000004</v>
      </c>
      <c r="AH52" s="10">
        <f t="shared" si="10"/>
        <v>8400</v>
      </c>
      <c r="AI52" s="10">
        <f t="shared" si="6"/>
        <v>2716.4880000000003</v>
      </c>
      <c r="AJ52" s="10">
        <v>7200</v>
      </c>
      <c r="AK52" s="10">
        <v>0</v>
      </c>
      <c r="AL52" s="10">
        <v>0</v>
      </c>
      <c r="AM52" s="10">
        <v>0</v>
      </c>
      <c r="AN52" s="10">
        <f t="shared" si="7"/>
        <v>217281.19000000003</v>
      </c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</row>
    <row r="53" spans="1:248" s="13" customFormat="1" ht="12.75" thickBot="1">
      <c r="A53" s="1">
        <f t="shared" si="8"/>
        <v>44</v>
      </c>
      <c r="B53" s="2">
        <v>10</v>
      </c>
      <c r="C53" s="3">
        <v>40</v>
      </c>
      <c r="D53" s="4">
        <v>234</v>
      </c>
      <c r="E53" s="3">
        <v>332</v>
      </c>
      <c r="F53" s="5">
        <v>1</v>
      </c>
      <c r="G53" s="14" t="s">
        <v>131</v>
      </c>
      <c r="H53" s="7" t="s">
        <v>230</v>
      </c>
      <c r="I53" s="8">
        <v>36692</v>
      </c>
      <c r="J53" s="1">
        <v>1</v>
      </c>
      <c r="K53" s="1">
        <v>40</v>
      </c>
      <c r="L53" s="1" t="s">
        <v>283</v>
      </c>
      <c r="M53" s="7" t="s">
        <v>306</v>
      </c>
      <c r="N53" s="1">
        <v>1</v>
      </c>
      <c r="O53" s="9" t="s">
        <v>319</v>
      </c>
      <c r="P53" s="10">
        <v>9573.09</v>
      </c>
      <c r="Q53" s="10">
        <v>548.88</v>
      </c>
      <c r="R53" s="10">
        <v>346.98</v>
      </c>
      <c r="S53" s="10">
        <v>0</v>
      </c>
      <c r="T53" s="10">
        <v>441.8</v>
      </c>
      <c r="U53" s="11">
        <v>600</v>
      </c>
      <c r="V53" s="10">
        <v>0</v>
      </c>
      <c r="W53" s="10">
        <v>0</v>
      </c>
      <c r="X53" s="10">
        <f t="shared" si="0"/>
        <v>114877.08</v>
      </c>
      <c r="Y53" s="10">
        <f t="shared" si="0"/>
        <v>6586.5599999999995</v>
      </c>
      <c r="Z53" s="10">
        <f t="shared" si="0"/>
        <v>4163.76</v>
      </c>
      <c r="AA53" s="10">
        <v>0</v>
      </c>
      <c r="AB53" s="10">
        <f t="shared" si="1"/>
        <v>5301.6</v>
      </c>
      <c r="AC53" s="10">
        <f t="shared" si="2"/>
        <v>16955.150000000001</v>
      </c>
      <c r="AD53" s="10">
        <f t="shared" si="3"/>
        <v>1695.5150000000001</v>
      </c>
      <c r="AE53" s="10">
        <f t="shared" si="9"/>
        <v>5086.5450000000001</v>
      </c>
      <c r="AF53" s="10">
        <f t="shared" si="4"/>
        <v>21363.488999999998</v>
      </c>
      <c r="AG53" s="10">
        <f t="shared" si="5"/>
        <v>3662.3123999999998</v>
      </c>
      <c r="AH53" s="10">
        <f t="shared" si="10"/>
        <v>8400</v>
      </c>
      <c r="AI53" s="10">
        <f t="shared" si="6"/>
        <v>2441.5416</v>
      </c>
      <c r="AJ53" s="10">
        <v>7200</v>
      </c>
      <c r="AK53" s="10">
        <v>0</v>
      </c>
      <c r="AL53" s="10">
        <v>0</v>
      </c>
      <c r="AM53" s="10">
        <v>0</v>
      </c>
      <c r="AN53" s="10">
        <f t="shared" si="7"/>
        <v>197733.55300000001</v>
      </c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</row>
    <row r="54" spans="1:248" s="13" customFormat="1" ht="12.75" thickBot="1">
      <c r="A54" s="1">
        <f t="shared" si="8"/>
        <v>45</v>
      </c>
      <c r="B54" s="2">
        <v>10</v>
      </c>
      <c r="C54" s="3">
        <v>40</v>
      </c>
      <c r="D54" s="4">
        <v>234</v>
      </c>
      <c r="E54" s="3">
        <v>332</v>
      </c>
      <c r="F54" s="5">
        <v>1</v>
      </c>
      <c r="G54" s="14" t="s">
        <v>132</v>
      </c>
      <c r="H54" s="7" t="s">
        <v>231</v>
      </c>
      <c r="I54" s="8">
        <v>36902</v>
      </c>
      <c r="J54" s="1">
        <v>1</v>
      </c>
      <c r="K54" s="1">
        <v>40</v>
      </c>
      <c r="L54" s="1" t="s">
        <v>283</v>
      </c>
      <c r="M54" s="7" t="s">
        <v>306</v>
      </c>
      <c r="N54" s="1">
        <v>1</v>
      </c>
      <c r="O54" s="9" t="s">
        <v>319</v>
      </c>
      <c r="P54" s="10">
        <v>9573.09</v>
      </c>
      <c r="Q54" s="10">
        <v>548.88</v>
      </c>
      <c r="R54" s="10">
        <v>346.98</v>
      </c>
      <c r="S54" s="10">
        <v>0</v>
      </c>
      <c r="T54" s="10">
        <v>353.44</v>
      </c>
      <c r="U54" s="11">
        <v>600</v>
      </c>
      <c r="V54" s="10">
        <v>0</v>
      </c>
      <c r="W54" s="10">
        <v>0</v>
      </c>
      <c r="X54" s="10">
        <f t="shared" si="0"/>
        <v>114877.08</v>
      </c>
      <c r="Y54" s="10">
        <f t="shared" si="0"/>
        <v>6586.5599999999995</v>
      </c>
      <c r="Z54" s="10">
        <f t="shared" si="0"/>
        <v>4163.76</v>
      </c>
      <c r="AA54" s="10">
        <v>0</v>
      </c>
      <c r="AB54" s="10">
        <f t="shared" si="1"/>
        <v>4241.28</v>
      </c>
      <c r="AC54" s="10">
        <f t="shared" si="2"/>
        <v>16955.150000000001</v>
      </c>
      <c r="AD54" s="10">
        <f t="shared" si="3"/>
        <v>1695.5150000000001</v>
      </c>
      <c r="AE54" s="10">
        <f t="shared" si="9"/>
        <v>5086.5450000000001</v>
      </c>
      <c r="AF54" s="10">
        <f t="shared" si="4"/>
        <v>21363.488999999998</v>
      </c>
      <c r="AG54" s="10">
        <f t="shared" si="5"/>
        <v>3662.3123999999998</v>
      </c>
      <c r="AH54" s="10">
        <f t="shared" si="10"/>
        <v>8400</v>
      </c>
      <c r="AI54" s="10">
        <f t="shared" si="6"/>
        <v>2441.5416</v>
      </c>
      <c r="AJ54" s="10">
        <v>7200</v>
      </c>
      <c r="AK54" s="10">
        <v>0</v>
      </c>
      <c r="AL54" s="10">
        <v>0</v>
      </c>
      <c r="AM54" s="10">
        <v>0</v>
      </c>
      <c r="AN54" s="10">
        <f t="shared" si="7"/>
        <v>196673.23300000001</v>
      </c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</row>
    <row r="55" spans="1:248" s="13" customFormat="1" ht="12.75" thickBot="1">
      <c r="A55" s="1">
        <f t="shared" si="8"/>
        <v>46</v>
      </c>
      <c r="B55" s="2">
        <v>10</v>
      </c>
      <c r="C55" s="3">
        <v>40</v>
      </c>
      <c r="D55" s="4">
        <v>234</v>
      </c>
      <c r="E55" s="3">
        <v>332</v>
      </c>
      <c r="F55" s="5">
        <v>1</v>
      </c>
      <c r="G55" s="17" t="s">
        <v>133</v>
      </c>
      <c r="H55" s="7" t="s">
        <v>232</v>
      </c>
      <c r="I55" s="8">
        <v>36327</v>
      </c>
      <c r="J55" s="1">
        <v>1</v>
      </c>
      <c r="K55" s="1">
        <v>40</v>
      </c>
      <c r="L55" s="1" t="s">
        <v>283</v>
      </c>
      <c r="M55" s="7" t="s">
        <v>297</v>
      </c>
      <c r="N55" s="1">
        <v>1</v>
      </c>
      <c r="O55" s="9" t="s">
        <v>319</v>
      </c>
      <c r="P55" s="10">
        <v>10132.08</v>
      </c>
      <c r="Q55" s="10">
        <v>590.4</v>
      </c>
      <c r="R55" s="10">
        <v>383.56</v>
      </c>
      <c r="S55" s="10">
        <v>0</v>
      </c>
      <c r="T55" s="10">
        <v>441.8</v>
      </c>
      <c r="U55" s="11">
        <v>600</v>
      </c>
      <c r="V55" s="10">
        <v>0</v>
      </c>
      <c r="W55" s="10">
        <v>0</v>
      </c>
      <c r="X55" s="10">
        <f t="shared" si="0"/>
        <v>121584.95999999999</v>
      </c>
      <c r="Y55" s="10">
        <f t="shared" si="0"/>
        <v>7084.7999999999993</v>
      </c>
      <c r="Z55" s="10">
        <f t="shared" si="0"/>
        <v>4602.72</v>
      </c>
      <c r="AA55" s="10">
        <v>0</v>
      </c>
      <c r="AB55" s="10">
        <f t="shared" si="1"/>
        <v>5301.6</v>
      </c>
      <c r="AC55" s="10">
        <f t="shared" si="2"/>
        <v>17886.8</v>
      </c>
      <c r="AD55" s="10">
        <f t="shared" si="3"/>
        <v>1788.6799999999998</v>
      </c>
      <c r="AE55" s="10">
        <f t="shared" si="9"/>
        <v>5366.04</v>
      </c>
      <c r="AF55" s="10">
        <f t="shared" si="4"/>
        <v>22537.367999999999</v>
      </c>
      <c r="AG55" s="10">
        <f t="shared" si="5"/>
        <v>3863.5488</v>
      </c>
      <c r="AH55" s="10">
        <f t="shared" si="10"/>
        <v>8400</v>
      </c>
      <c r="AI55" s="10">
        <f t="shared" si="6"/>
        <v>2575.6992</v>
      </c>
      <c r="AJ55" s="10">
        <v>7200</v>
      </c>
      <c r="AK55" s="10">
        <v>0</v>
      </c>
      <c r="AL55" s="10">
        <v>0</v>
      </c>
      <c r="AM55" s="10">
        <v>0</v>
      </c>
      <c r="AN55" s="10">
        <f t="shared" si="7"/>
        <v>208192.21599999996</v>
      </c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</row>
    <row r="56" spans="1:248" s="13" customFormat="1" ht="12.75" thickBot="1">
      <c r="A56" s="1">
        <f t="shared" si="8"/>
        <v>47</v>
      </c>
      <c r="B56" s="2">
        <v>10</v>
      </c>
      <c r="C56" s="3">
        <v>40</v>
      </c>
      <c r="D56" s="4">
        <v>234</v>
      </c>
      <c r="E56" s="3">
        <v>332</v>
      </c>
      <c r="F56" s="5">
        <v>1</v>
      </c>
      <c r="G56" s="17" t="s">
        <v>134</v>
      </c>
      <c r="H56" s="7" t="s">
        <v>233</v>
      </c>
      <c r="I56" s="8">
        <v>38384</v>
      </c>
      <c r="J56" s="1">
        <v>1</v>
      </c>
      <c r="K56" s="1">
        <v>40</v>
      </c>
      <c r="L56" s="1" t="s">
        <v>283</v>
      </c>
      <c r="M56" s="7" t="s">
        <v>306</v>
      </c>
      <c r="N56" s="1">
        <v>1</v>
      </c>
      <c r="O56" s="9" t="s">
        <v>319</v>
      </c>
      <c r="P56" s="10">
        <v>9573.09</v>
      </c>
      <c r="Q56" s="10">
        <v>548.88</v>
      </c>
      <c r="R56" s="10">
        <v>346.98</v>
      </c>
      <c r="S56" s="10">
        <v>0</v>
      </c>
      <c r="T56" s="10">
        <v>353.44</v>
      </c>
      <c r="U56" s="11">
        <v>600</v>
      </c>
      <c r="V56" s="10">
        <v>0</v>
      </c>
      <c r="W56" s="10">
        <v>0</v>
      </c>
      <c r="X56" s="10">
        <f t="shared" si="0"/>
        <v>114877.08</v>
      </c>
      <c r="Y56" s="10">
        <f t="shared" si="0"/>
        <v>6586.5599999999995</v>
      </c>
      <c r="Z56" s="10">
        <f t="shared" si="0"/>
        <v>4163.76</v>
      </c>
      <c r="AA56" s="10">
        <v>0</v>
      </c>
      <c r="AB56" s="10">
        <f t="shared" si="1"/>
        <v>4241.28</v>
      </c>
      <c r="AC56" s="10">
        <f t="shared" si="2"/>
        <v>16955.150000000001</v>
      </c>
      <c r="AD56" s="10">
        <f t="shared" si="3"/>
        <v>1695.5150000000001</v>
      </c>
      <c r="AE56" s="10">
        <f t="shared" si="9"/>
        <v>5086.5450000000001</v>
      </c>
      <c r="AF56" s="10">
        <f t="shared" si="4"/>
        <v>21363.488999999998</v>
      </c>
      <c r="AG56" s="10">
        <f t="shared" si="5"/>
        <v>3662.3123999999998</v>
      </c>
      <c r="AH56" s="10">
        <f t="shared" si="10"/>
        <v>8400</v>
      </c>
      <c r="AI56" s="10">
        <f t="shared" si="6"/>
        <v>2441.5416</v>
      </c>
      <c r="AJ56" s="10">
        <v>7200</v>
      </c>
      <c r="AK56" s="10">
        <v>0</v>
      </c>
      <c r="AL56" s="10">
        <v>0</v>
      </c>
      <c r="AM56" s="10">
        <v>0</v>
      </c>
      <c r="AN56" s="10">
        <f t="shared" si="7"/>
        <v>196673.23300000001</v>
      </c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</row>
    <row r="57" spans="1:248" s="13" customFormat="1" ht="12.75" thickBot="1">
      <c r="A57" s="1">
        <f t="shared" si="8"/>
        <v>48</v>
      </c>
      <c r="B57" s="2">
        <v>10</v>
      </c>
      <c r="C57" s="3">
        <v>40</v>
      </c>
      <c r="D57" s="4">
        <v>234</v>
      </c>
      <c r="E57" s="3">
        <v>332</v>
      </c>
      <c r="F57" s="5">
        <v>1</v>
      </c>
      <c r="G57" s="17" t="s">
        <v>135</v>
      </c>
      <c r="H57" s="7" t="s">
        <v>234</v>
      </c>
      <c r="I57" s="8">
        <v>36220</v>
      </c>
      <c r="J57" s="1">
        <v>1</v>
      </c>
      <c r="K57" s="1">
        <v>40</v>
      </c>
      <c r="L57" s="1" t="s">
        <v>283</v>
      </c>
      <c r="M57" s="7" t="s">
        <v>304</v>
      </c>
      <c r="N57" s="1">
        <v>1</v>
      </c>
      <c r="O57" s="9" t="s">
        <v>319</v>
      </c>
      <c r="P57" s="10">
        <v>10088.91</v>
      </c>
      <c r="Q57" s="10">
        <v>576.16999999999996</v>
      </c>
      <c r="R57" s="10">
        <v>369.77</v>
      </c>
      <c r="S57" s="10">
        <v>0</v>
      </c>
      <c r="T57" s="10">
        <v>441.8</v>
      </c>
      <c r="U57" s="11">
        <v>600</v>
      </c>
      <c r="V57" s="10">
        <v>0</v>
      </c>
      <c r="W57" s="10">
        <v>0</v>
      </c>
      <c r="X57" s="10">
        <f t="shared" si="0"/>
        <v>121066.92</v>
      </c>
      <c r="Y57" s="10">
        <f t="shared" si="0"/>
        <v>6914.0399999999991</v>
      </c>
      <c r="Z57" s="10">
        <f t="shared" si="0"/>
        <v>4437.24</v>
      </c>
      <c r="AA57" s="10">
        <v>0</v>
      </c>
      <c r="AB57" s="10">
        <f t="shared" si="1"/>
        <v>5301.6</v>
      </c>
      <c r="AC57" s="10">
        <f t="shared" si="2"/>
        <v>17814.849999999999</v>
      </c>
      <c r="AD57" s="10">
        <f t="shared" si="3"/>
        <v>1781.4849999999999</v>
      </c>
      <c r="AE57" s="10">
        <f t="shared" si="9"/>
        <v>5344.4549999999999</v>
      </c>
      <c r="AF57" s="10">
        <f t="shared" si="4"/>
        <v>22446.710999999996</v>
      </c>
      <c r="AG57" s="10">
        <f t="shared" si="5"/>
        <v>3848.0075999999999</v>
      </c>
      <c r="AH57" s="10">
        <f t="shared" si="10"/>
        <v>8400</v>
      </c>
      <c r="AI57" s="10">
        <f t="shared" si="6"/>
        <v>2565.3384000000001</v>
      </c>
      <c r="AJ57" s="10">
        <v>7200</v>
      </c>
      <c r="AK57" s="10">
        <v>0</v>
      </c>
      <c r="AL57" s="10">
        <v>0</v>
      </c>
      <c r="AM57" s="10">
        <v>0</v>
      </c>
      <c r="AN57" s="10">
        <f t="shared" si="7"/>
        <v>207120.647</v>
      </c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</row>
    <row r="58" spans="1:248" s="13" customFormat="1" ht="12.75" thickBot="1">
      <c r="A58" s="1">
        <f t="shared" si="8"/>
        <v>49</v>
      </c>
      <c r="B58" s="2">
        <v>10</v>
      </c>
      <c r="C58" s="3">
        <v>40</v>
      </c>
      <c r="D58" s="4">
        <v>234</v>
      </c>
      <c r="E58" s="3">
        <v>332</v>
      </c>
      <c r="F58" s="5">
        <v>1</v>
      </c>
      <c r="G58" s="17" t="s">
        <v>136</v>
      </c>
      <c r="H58" s="7" t="s">
        <v>235</v>
      </c>
      <c r="I58" s="8">
        <v>38384</v>
      </c>
      <c r="J58" s="1">
        <v>1</v>
      </c>
      <c r="K58" s="1">
        <v>40</v>
      </c>
      <c r="L58" s="1" t="s">
        <v>283</v>
      </c>
      <c r="M58" s="7" t="s">
        <v>304</v>
      </c>
      <c r="N58" s="1">
        <v>1</v>
      </c>
      <c r="O58" s="9" t="s">
        <v>319</v>
      </c>
      <c r="P58" s="10">
        <v>10088.91</v>
      </c>
      <c r="Q58" s="10">
        <v>548.88</v>
      </c>
      <c r="R58" s="10">
        <v>346.98</v>
      </c>
      <c r="S58" s="10">
        <v>0</v>
      </c>
      <c r="T58" s="10">
        <v>353.44</v>
      </c>
      <c r="U58" s="11">
        <v>600</v>
      </c>
      <c r="V58" s="10">
        <v>0</v>
      </c>
      <c r="W58" s="10">
        <v>0</v>
      </c>
      <c r="X58" s="10">
        <f t="shared" si="0"/>
        <v>121066.92</v>
      </c>
      <c r="Y58" s="10">
        <f t="shared" si="0"/>
        <v>6586.5599999999995</v>
      </c>
      <c r="Z58" s="10">
        <f t="shared" si="0"/>
        <v>4163.76</v>
      </c>
      <c r="AA58" s="10">
        <v>0</v>
      </c>
      <c r="AB58" s="10">
        <f t="shared" si="1"/>
        <v>4241.28</v>
      </c>
      <c r="AC58" s="10">
        <f t="shared" si="2"/>
        <v>17814.849999999999</v>
      </c>
      <c r="AD58" s="10">
        <f t="shared" si="3"/>
        <v>1781.4849999999999</v>
      </c>
      <c r="AE58" s="10">
        <f t="shared" si="9"/>
        <v>5344.4549999999999</v>
      </c>
      <c r="AF58" s="10">
        <f t="shared" si="4"/>
        <v>22446.710999999996</v>
      </c>
      <c r="AG58" s="10">
        <f t="shared" si="5"/>
        <v>3848.0075999999999</v>
      </c>
      <c r="AH58" s="10">
        <f t="shared" si="10"/>
        <v>8400</v>
      </c>
      <c r="AI58" s="10">
        <f t="shared" si="6"/>
        <v>2565.3384000000001</v>
      </c>
      <c r="AJ58" s="10">
        <v>7200</v>
      </c>
      <c r="AK58" s="10">
        <v>0</v>
      </c>
      <c r="AL58" s="10">
        <v>0</v>
      </c>
      <c r="AM58" s="10">
        <v>0</v>
      </c>
      <c r="AN58" s="10">
        <f t="shared" si="7"/>
        <v>205459.36699999997</v>
      </c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</row>
    <row r="59" spans="1:248" s="13" customFormat="1" ht="12.75" thickBot="1">
      <c r="A59" s="1">
        <f t="shared" si="8"/>
        <v>50</v>
      </c>
      <c r="B59" s="2">
        <v>10</v>
      </c>
      <c r="C59" s="3">
        <v>40</v>
      </c>
      <c r="D59" s="4">
        <v>234</v>
      </c>
      <c r="E59" s="3">
        <v>332</v>
      </c>
      <c r="F59" s="5">
        <v>1</v>
      </c>
      <c r="G59" s="17" t="s">
        <v>137</v>
      </c>
      <c r="H59" s="7" t="s">
        <v>236</v>
      </c>
      <c r="I59" s="8">
        <v>36697</v>
      </c>
      <c r="J59" s="1">
        <v>1</v>
      </c>
      <c r="K59" s="1">
        <v>40</v>
      </c>
      <c r="L59" s="1" t="s">
        <v>283</v>
      </c>
      <c r="M59" s="7" t="s">
        <v>306</v>
      </c>
      <c r="N59" s="1">
        <v>1</v>
      </c>
      <c r="O59" s="9" t="s">
        <v>319</v>
      </c>
      <c r="P59" s="10">
        <v>9573.09</v>
      </c>
      <c r="Q59" s="10">
        <v>548.88</v>
      </c>
      <c r="R59" s="10">
        <v>346.98</v>
      </c>
      <c r="S59" s="10">
        <v>0</v>
      </c>
      <c r="T59" s="10">
        <v>441.8</v>
      </c>
      <c r="U59" s="11">
        <v>600</v>
      </c>
      <c r="V59" s="10">
        <v>0</v>
      </c>
      <c r="W59" s="10">
        <v>0</v>
      </c>
      <c r="X59" s="10">
        <f t="shared" si="0"/>
        <v>114877.08</v>
      </c>
      <c r="Y59" s="10">
        <f t="shared" si="0"/>
        <v>6586.5599999999995</v>
      </c>
      <c r="Z59" s="10">
        <f t="shared" si="0"/>
        <v>4163.76</v>
      </c>
      <c r="AA59" s="10">
        <v>0</v>
      </c>
      <c r="AB59" s="10">
        <f t="shared" si="1"/>
        <v>5301.6</v>
      </c>
      <c r="AC59" s="10">
        <f t="shared" si="2"/>
        <v>16955.150000000001</v>
      </c>
      <c r="AD59" s="10">
        <f t="shared" si="3"/>
        <v>1695.5150000000001</v>
      </c>
      <c r="AE59" s="10">
        <f t="shared" si="9"/>
        <v>5086.5450000000001</v>
      </c>
      <c r="AF59" s="10">
        <f t="shared" si="4"/>
        <v>21363.488999999998</v>
      </c>
      <c r="AG59" s="10">
        <f t="shared" si="5"/>
        <v>3662.3123999999998</v>
      </c>
      <c r="AH59" s="10">
        <f t="shared" si="10"/>
        <v>8400</v>
      </c>
      <c r="AI59" s="10">
        <f t="shared" si="6"/>
        <v>2441.5416</v>
      </c>
      <c r="AJ59" s="10">
        <v>7200</v>
      </c>
      <c r="AK59" s="10">
        <v>0</v>
      </c>
      <c r="AL59" s="10">
        <v>0</v>
      </c>
      <c r="AM59" s="10">
        <v>0</v>
      </c>
      <c r="AN59" s="10">
        <f t="shared" si="7"/>
        <v>197733.55300000001</v>
      </c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</row>
    <row r="60" spans="1:248" s="13" customFormat="1" ht="12.75" thickBot="1">
      <c r="A60" s="1">
        <f t="shared" si="8"/>
        <v>51</v>
      </c>
      <c r="B60" s="2">
        <v>10</v>
      </c>
      <c r="C60" s="3">
        <v>40</v>
      </c>
      <c r="D60" s="4">
        <v>234</v>
      </c>
      <c r="E60" s="3">
        <v>332</v>
      </c>
      <c r="F60" s="5">
        <v>1</v>
      </c>
      <c r="G60" s="17" t="s">
        <v>138</v>
      </c>
      <c r="H60" s="7" t="s">
        <v>237</v>
      </c>
      <c r="I60" s="8">
        <v>35431</v>
      </c>
      <c r="J60" s="1">
        <v>1</v>
      </c>
      <c r="K60" s="1">
        <v>40</v>
      </c>
      <c r="L60" s="1" t="s">
        <v>283</v>
      </c>
      <c r="M60" s="7" t="s">
        <v>307</v>
      </c>
      <c r="N60" s="1">
        <v>1</v>
      </c>
      <c r="O60" s="9" t="s">
        <v>319</v>
      </c>
      <c r="P60" s="10">
        <v>10132.08</v>
      </c>
      <c r="Q60" s="10">
        <v>548.88</v>
      </c>
      <c r="R60" s="10">
        <v>346.98</v>
      </c>
      <c r="S60" s="10">
        <v>0</v>
      </c>
      <c r="T60" s="10">
        <v>441.8</v>
      </c>
      <c r="U60" s="11">
        <v>600</v>
      </c>
      <c r="V60" s="10">
        <v>0</v>
      </c>
      <c r="W60" s="10">
        <v>0</v>
      </c>
      <c r="X60" s="10">
        <f t="shared" si="0"/>
        <v>121584.95999999999</v>
      </c>
      <c r="Y60" s="10">
        <f t="shared" si="0"/>
        <v>6586.5599999999995</v>
      </c>
      <c r="Z60" s="10">
        <f t="shared" si="0"/>
        <v>4163.76</v>
      </c>
      <c r="AA60" s="10">
        <v>0</v>
      </c>
      <c r="AB60" s="10">
        <f t="shared" si="1"/>
        <v>5301.6</v>
      </c>
      <c r="AC60" s="10">
        <f t="shared" si="2"/>
        <v>17886.8</v>
      </c>
      <c r="AD60" s="10">
        <f t="shared" si="3"/>
        <v>1788.6799999999998</v>
      </c>
      <c r="AE60" s="10">
        <f t="shared" si="9"/>
        <v>5366.04</v>
      </c>
      <c r="AF60" s="10">
        <f t="shared" si="4"/>
        <v>22537.367999999999</v>
      </c>
      <c r="AG60" s="10">
        <f t="shared" si="5"/>
        <v>3863.5488</v>
      </c>
      <c r="AH60" s="10">
        <f t="shared" si="10"/>
        <v>8400</v>
      </c>
      <c r="AI60" s="10">
        <f t="shared" si="6"/>
        <v>2575.6992</v>
      </c>
      <c r="AJ60" s="10">
        <v>7200</v>
      </c>
      <c r="AK60" s="10">
        <v>0</v>
      </c>
      <c r="AL60" s="10">
        <v>0</v>
      </c>
      <c r="AM60" s="10">
        <v>0</v>
      </c>
      <c r="AN60" s="10">
        <f t="shared" si="7"/>
        <v>207255.01599999997</v>
      </c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</row>
    <row r="61" spans="1:248" s="13" customFormat="1" ht="12.75" thickBot="1">
      <c r="A61" s="1">
        <f t="shared" si="8"/>
        <v>52</v>
      </c>
      <c r="B61" s="2">
        <v>10</v>
      </c>
      <c r="C61" s="3">
        <v>40</v>
      </c>
      <c r="D61" s="4">
        <v>234</v>
      </c>
      <c r="E61" s="3">
        <v>332</v>
      </c>
      <c r="F61" s="5">
        <v>1</v>
      </c>
      <c r="G61" s="17" t="s">
        <v>139</v>
      </c>
      <c r="H61" s="7" t="s">
        <v>238</v>
      </c>
      <c r="I61" s="8">
        <v>38384</v>
      </c>
      <c r="J61" s="1">
        <v>1</v>
      </c>
      <c r="K61" s="1">
        <v>40</v>
      </c>
      <c r="L61" s="1" t="s">
        <v>283</v>
      </c>
      <c r="M61" s="7" t="s">
        <v>295</v>
      </c>
      <c r="N61" s="1">
        <v>1</v>
      </c>
      <c r="O61" s="9" t="s">
        <v>319</v>
      </c>
      <c r="P61" s="10">
        <v>9573.09</v>
      </c>
      <c r="Q61" s="10">
        <v>548.88</v>
      </c>
      <c r="R61" s="10">
        <v>346.98</v>
      </c>
      <c r="S61" s="10">
        <v>0</v>
      </c>
      <c r="T61" s="10">
        <v>353.44</v>
      </c>
      <c r="U61" s="11">
        <v>600</v>
      </c>
      <c r="V61" s="10">
        <v>0</v>
      </c>
      <c r="W61" s="10">
        <v>0</v>
      </c>
      <c r="X61" s="10">
        <f t="shared" si="0"/>
        <v>114877.08</v>
      </c>
      <c r="Y61" s="10">
        <f t="shared" si="0"/>
        <v>6586.5599999999995</v>
      </c>
      <c r="Z61" s="10">
        <f t="shared" si="0"/>
        <v>4163.76</v>
      </c>
      <c r="AA61" s="10">
        <v>0</v>
      </c>
      <c r="AB61" s="10">
        <f t="shared" si="1"/>
        <v>4241.28</v>
      </c>
      <c r="AC61" s="10">
        <f t="shared" si="2"/>
        <v>16955.150000000001</v>
      </c>
      <c r="AD61" s="10">
        <f t="shared" si="3"/>
        <v>1695.5150000000001</v>
      </c>
      <c r="AE61" s="10">
        <f t="shared" si="9"/>
        <v>5086.5450000000001</v>
      </c>
      <c r="AF61" s="10">
        <f t="shared" si="4"/>
        <v>21363.488999999998</v>
      </c>
      <c r="AG61" s="10">
        <f t="shared" si="5"/>
        <v>3662.3123999999998</v>
      </c>
      <c r="AH61" s="10">
        <f t="shared" si="10"/>
        <v>8400</v>
      </c>
      <c r="AI61" s="10">
        <f t="shared" si="6"/>
        <v>2441.5416</v>
      </c>
      <c r="AJ61" s="10">
        <v>7200</v>
      </c>
      <c r="AK61" s="10">
        <v>0</v>
      </c>
      <c r="AL61" s="10">
        <v>0</v>
      </c>
      <c r="AM61" s="10">
        <v>0</v>
      </c>
      <c r="AN61" s="10">
        <f t="shared" si="7"/>
        <v>196673.23300000001</v>
      </c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</row>
    <row r="62" spans="1:248" s="13" customFormat="1" ht="12.75" thickBot="1">
      <c r="A62" s="1">
        <f t="shared" si="8"/>
        <v>53</v>
      </c>
      <c r="B62" s="2">
        <v>10</v>
      </c>
      <c r="C62" s="3">
        <v>40</v>
      </c>
      <c r="D62" s="4">
        <v>234</v>
      </c>
      <c r="E62" s="3">
        <v>332</v>
      </c>
      <c r="F62" s="5">
        <v>1</v>
      </c>
      <c r="G62" s="17" t="s">
        <v>140</v>
      </c>
      <c r="H62" s="7" t="s">
        <v>239</v>
      </c>
      <c r="I62" s="8">
        <v>38292</v>
      </c>
      <c r="J62" s="1">
        <v>1</v>
      </c>
      <c r="K62" s="1">
        <v>40</v>
      </c>
      <c r="L62" s="1" t="s">
        <v>283</v>
      </c>
      <c r="M62" s="7" t="s">
        <v>306</v>
      </c>
      <c r="N62" s="1">
        <v>1</v>
      </c>
      <c r="O62" s="9" t="s">
        <v>319</v>
      </c>
      <c r="P62" s="10">
        <v>9573.09</v>
      </c>
      <c r="Q62" s="10">
        <v>548.88</v>
      </c>
      <c r="R62" s="10">
        <v>346.98</v>
      </c>
      <c r="S62" s="10">
        <v>0</v>
      </c>
      <c r="T62" s="10">
        <v>353.44</v>
      </c>
      <c r="U62" s="11">
        <v>600</v>
      </c>
      <c r="V62" s="10">
        <v>0</v>
      </c>
      <c r="W62" s="10">
        <v>0</v>
      </c>
      <c r="X62" s="10">
        <f t="shared" si="0"/>
        <v>114877.08</v>
      </c>
      <c r="Y62" s="10">
        <f t="shared" si="0"/>
        <v>6586.5599999999995</v>
      </c>
      <c r="Z62" s="10">
        <f t="shared" si="0"/>
        <v>4163.76</v>
      </c>
      <c r="AA62" s="10">
        <v>0</v>
      </c>
      <c r="AB62" s="10">
        <f t="shared" si="1"/>
        <v>4241.28</v>
      </c>
      <c r="AC62" s="10">
        <f t="shared" si="2"/>
        <v>16955.150000000001</v>
      </c>
      <c r="AD62" s="10">
        <f t="shared" si="3"/>
        <v>1695.5150000000001</v>
      </c>
      <c r="AE62" s="10">
        <f t="shared" si="9"/>
        <v>5086.5450000000001</v>
      </c>
      <c r="AF62" s="10">
        <f t="shared" si="4"/>
        <v>21363.488999999998</v>
      </c>
      <c r="AG62" s="10">
        <f t="shared" si="5"/>
        <v>3662.3123999999998</v>
      </c>
      <c r="AH62" s="10">
        <f t="shared" si="10"/>
        <v>8400</v>
      </c>
      <c r="AI62" s="10">
        <f t="shared" si="6"/>
        <v>2441.5416</v>
      </c>
      <c r="AJ62" s="10">
        <v>7200</v>
      </c>
      <c r="AK62" s="10">
        <v>0</v>
      </c>
      <c r="AL62" s="10">
        <v>0</v>
      </c>
      <c r="AM62" s="10">
        <v>0</v>
      </c>
      <c r="AN62" s="10">
        <f t="shared" si="7"/>
        <v>196673.23300000001</v>
      </c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</row>
    <row r="63" spans="1:248" s="13" customFormat="1" ht="12.75" thickBot="1">
      <c r="A63" s="1">
        <f t="shared" si="8"/>
        <v>54</v>
      </c>
      <c r="B63" s="2">
        <v>10</v>
      </c>
      <c r="C63" s="3">
        <v>40</v>
      </c>
      <c r="D63" s="4">
        <v>234</v>
      </c>
      <c r="E63" s="3">
        <v>332</v>
      </c>
      <c r="F63" s="5">
        <v>1</v>
      </c>
      <c r="G63" s="17" t="s">
        <v>141</v>
      </c>
      <c r="H63" s="7" t="s">
        <v>240</v>
      </c>
      <c r="I63" s="8">
        <v>38626</v>
      </c>
      <c r="J63" s="1">
        <v>1</v>
      </c>
      <c r="K63" s="1">
        <v>40</v>
      </c>
      <c r="L63" s="1" t="s">
        <v>283</v>
      </c>
      <c r="M63" s="7" t="s">
        <v>301</v>
      </c>
      <c r="N63" s="1">
        <v>1</v>
      </c>
      <c r="O63" s="9" t="s">
        <v>319</v>
      </c>
      <c r="P63" s="10">
        <v>10042.51</v>
      </c>
      <c r="Q63" s="10">
        <v>569.48</v>
      </c>
      <c r="R63" s="10">
        <v>362.74</v>
      </c>
      <c r="S63" s="10">
        <v>0</v>
      </c>
      <c r="T63" s="10">
        <v>353.44</v>
      </c>
      <c r="U63" s="11">
        <v>600</v>
      </c>
      <c r="V63" s="10">
        <v>0</v>
      </c>
      <c r="W63" s="10">
        <v>0</v>
      </c>
      <c r="X63" s="10">
        <f t="shared" si="0"/>
        <v>120510.12</v>
      </c>
      <c r="Y63" s="10">
        <f t="shared" si="0"/>
        <v>6833.76</v>
      </c>
      <c r="Z63" s="10">
        <f t="shared" si="0"/>
        <v>4352.88</v>
      </c>
      <c r="AA63" s="10">
        <v>0</v>
      </c>
      <c r="AB63" s="10">
        <f t="shared" si="1"/>
        <v>4241.28</v>
      </c>
      <c r="AC63" s="10">
        <f t="shared" si="2"/>
        <v>17737.516666666666</v>
      </c>
      <c r="AD63" s="10">
        <f t="shared" si="3"/>
        <v>1773.7516666666668</v>
      </c>
      <c r="AE63" s="10">
        <f t="shared" si="9"/>
        <v>5321.2550000000001</v>
      </c>
      <c r="AF63" s="10">
        <f t="shared" si="4"/>
        <v>22349.271000000001</v>
      </c>
      <c r="AG63" s="10">
        <f t="shared" si="5"/>
        <v>3831.3036000000002</v>
      </c>
      <c r="AH63" s="10">
        <f t="shared" si="10"/>
        <v>8400</v>
      </c>
      <c r="AI63" s="10">
        <f t="shared" si="6"/>
        <v>2554.2024000000001</v>
      </c>
      <c r="AJ63" s="10">
        <v>7200</v>
      </c>
      <c r="AK63" s="10">
        <v>0</v>
      </c>
      <c r="AL63" s="10">
        <v>0</v>
      </c>
      <c r="AM63" s="10">
        <v>0</v>
      </c>
      <c r="AN63" s="10">
        <f t="shared" si="7"/>
        <v>205105.34033333336</v>
      </c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</row>
    <row r="64" spans="1:248" s="13" customFormat="1">
      <c r="A64" s="1">
        <f t="shared" si="8"/>
        <v>55</v>
      </c>
      <c r="B64" s="2">
        <v>10</v>
      </c>
      <c r="C64" s="3">
        <v>40</v>
      </c>
      <c r="D64" s="4">
        <v>234</v>
      </c>
      <c r="E64" s="3">
        <v>332</v>
      </c>
      <c r="F64" s="5">
        <v>1</v>
      </c>
      <c r="G64" s="19" t="s">
        <v>142</v>
      </c>
      <c r="H64" s="7" t="s">
        <v>241</v>
      </c>
      <c r="I64" s="8">
        <v>38292</v>
      </c>
      <c r="J64" s="1">
        <v>5</v>
      </c>
      <c r="K64" s="1">
        <v>40</v>
      </c>
      <c r="L64" s="1" t="s">
        <v>283</v>
      </c>
      <c r="M64" s="7" t="s">
        <v>308</v>
      </c>
      <c r="N64" s="1">
        <v>1</v>
      </c>
      <c r="O64" s="9" t="s">
        <v>319</v>
      </c>
      <c r="P64" s="10">
        <v>11650.36</v>
      </c>
      <c r="Q64" s="10">
        <v>798.7</v>
      </c>
      <c r="R64" s="10">
        <v>547.32000000000005</v>
      </c>
      <c r="S64" s="10">
        <v>0</v>
      </c>
      <c r="T64" s="10">
        <v>353.44</v>
      </c>
      <c r="U64" s="11">
        <v>600</v>
      </c>
      <c r="V64" s="10">
        <v>0</v>
      </c>
      <c r="W64" s="10">
        <v>0</v>
      </c>
      <c r="X64" s="10">
        <f t="shared" si="0"/>
        <v>139804.32</v>
      </c>
      <c r="Y64" s="10">
        <f t="shared" si="0"/>
        <v>9584.4000000000015</v>
      </c>
      <c r="Z64" s="10">
        <f t="shared" si="0"/>
        <v>6567.84</v>
      </c>
      <c r="AA64" s="10">
        <v>0</v>
      </c>
      <c r="AB64" s="10">
        <f t="shared" si="1"/>
        <v>4241.28</v>
      </c>
      <c r="AC64" s="10">
        <f t="shared" si="2"/>
        <v>20417.26666666667</v>
      </c>
      <c r="AD64" s="10">
        <f t="shared" si="3"/>
        <v>2041.7266666666669</v>
      </c>
      <c r="AE64" s="10">
        <f t="shared" si="9"/>
        <v>6125.18</v>
      </c>
      <c r="AF64" s="10">
        <f t="shared" si="4"/>
        <v>25725.756000000001</v>
      </c>
      <c r="AG64" s="10">
        <f t="shared" si="5"/>
        <v>4410.1296000000002</v>
      </c>
      <c r="AH64" s="10">
        <f t="shared" si="10"/>
        <v>8400</v>
      </c>
      <c r="AI64" s="10">
        <f t="shared" si="6"/>
        <v>2940.0864000000001</v>
      </c>
      <c r="AJ64" s="10">
        <v>7200</v>
      </c>
      <c r="AK64" s="10">
        <v>0</v>
      </c>
      <c r="AL64" s="10">
        <v>0</v>
      </c>
      <c r="AM64" s="10">
        <v>0</v>
      </c>
      <c r="AN64" s="10">
        <f t="shared" si="7"/>
        <v>237457.98533333329</v>
      </c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</row>
    <row r="65" spans="1:248" s="13" customFormat="1" ht="12.75" thickBot="1">
      <c r="A65" s="1">
        <f t="shared" si="8"/>
        <v>56</v>
      </c>
      <c r="B65" s="2">
        <v>10</v>
      </c>
      <c r="C65" s="3">
        <v>40</v>
      </c>
      <c r="D65" s="4">
        <v>234</v>
      </c>
      <c r="E65" s="3">
        <v>332</v>
      </c>
      <c r="F65" s="5">
        <v>1</v>
      </c>
      <c r="G65" s="17" t="s">
        <v>143</v>
      </c>
      <c r="H65" s="7" t="s">
        <v>242</v>
      </c>
      <c r="I65" s="8">
        <v>38657</v>
      </c>
      <c r="J65" s="1">
        <v>1</v>
      </c>
      <c r="K65" s="1">
        <v>40</v>
      </c>
      <c r="L65" s="1" t="s">
        <v>283</v>
      </c>
      <c r="M65" s="7" t="s">
        <v>297</v>
      </c>
      <c r="N65" s="1">
        <v>1</v>
      </c>
      <c r="O65" s="9" t="s">
        <v>319</v>
      </c>
      <c r="P65" s="10">
        <v>10132.08</v>
      </c>
      <c r="Q65" s="10">
        <v>591.12</v>
      </c>
      <c r="R65" s="10">
        <v>372.58</v>
      </c>
      <c r="S65" s="10">
        <v>0</v>
      </c>
      <c r="T65" s="10">
        <v>353.44</v>
      </c>
      <c r="U65" s="11">
        <v>600</v>
      </c>
      <c r="V65" s="10">
        <v>0</v>
      </c>
      <c r="W65" s="10">
        <v>0</v>
      </c>
      <c r="X65" s="10">
        <f t="shared" si="0"/>
        <v>121584.95999999999</v>
      </c>
      <c r="Y65" s="10">
        <f t="shared" si="0"/>
        <v>7093.4400000000005</v>
      </c>
      <c r="Z65" s="10">
        <f t="shared" si="0"/>
        <v>4470.96</v>
      </c>
      <c r="AA65" s="10">
        <v>0</v>
      </c>
      <c r="AB65" s="10">
        <f t="shared" si="1"/>
        <v>4241.28</v>
      </c>
      <c r="AC65" s="10">
        <f t="shared" si="2"/>
        <v>17886.8</v>
      </c>
      <c r="AD65" s="10">
        <f t="shared" si="3"/>
        <v>1788.6799999999998</v>
      </c>
      <c r="AE65" s="10">
        <f t="shared" si="9"/>
        <v>5366.04</v>
      </c>
      <c r="AF65" s="10">
        <f t="shared" si="4"/>
        <v>22537.367999999999</v>
      </c>
      <c r="AG65" s="10">
        <f t="shared" si="5"/>
        <v>3863.5488</v>
      </c>
      <c r="AH65" s="10">
        <f t="shared" si="10"/>
        <v>8400</v>
      </c>
      <c r="AI65" s="10">
        <f t="shared" si="6"/>
        <v>2575.6992</v>
      </c>
      <c r="AJ65" s="10">
        <v>7200</v>
      </c>
      <c r="AK65" s="10">
        <v>0</v>
      </c>
      <c r="AL65" s="10">
        <v>0</v>
      </c>
      <c r="AM65" s="10">
        <v>0</v>
      </c>
      <c r="AN65" s="10">
        <f t="shared" si="7"/>
        <v>207008.77599999995</v>
      </c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</row>
    <row r="66" spans="1:248" s="13" customFormat="1" ht="12.75" thickBot="1">
      <c r="A66" s="1">
        <f t="shared" si="8"/>
        <v>57</v>
      </c>
      <c r="B66" s="2">
        <v>10</v>
      </c>
      <c r="C66" s="3">
        <v>40</v>
      </c>
      <c r="D66" s="4">
        <v>234</v>
      </c>
      <c r="E66" s="3">
        <v>332</v>
      </c>
      <c r="F66" s="5">
        <v>1</v>
      </c>
      <c r="G66" s="17" t="s">
        <v>144</v>
      </c>
      <c r="H66" s="7" t="s">
        <v>243</v>
      </c>
      <c r="I66" s="8">
        <v>36220</v>
      </c>
      <c r="J66" s="1">
        <v>1</v>
      </c>
      <c r="K66" s="1">
        <v>40</v>
      </c>
      <c r="L66" s="1" t="s">
        <v>283</v>
      </c>
      <c r="M66" s="7" t="s">
        <v>309</v>
      </c>
      <c r="N66" s="1">
        <v>1</v>
      </c>
      <c r="O66" s="9" t="s">
        <v>319</v>
      </c>
      <c r="P66" s="10">
        <v>10132.08</v>
      </c>
      <c r="Q66" s="10">
        <v>590.4</v>
      </c>
      <c r="R66" s="10">
        <v>383.56</v>
      </c>
      <c r="S66" s="10">
        <v>0</v>
      </c>
      <c r="T66" s="10">
        <v>441.8</v>
      </c>
      <c r="U66" s="11">
        <v>600</v>
      </c>
      <c r="V66" s="10">
        <v>0</v>
      </c>
      <c r="W66" s="10">
        <v>0</v>
      </c>
      <c r="X66" s="10">
        <f t="shared" si="0"/>
        <v>121584.95999999999</v>
      </c>
      <c r="Y66" s="10">
        <f t="shared" si="0"/>
        <v>7084.7999999999993</v>
      </c>
      <c r="Z66" s="10">
        <f t="shared" si="0"/>
        <v>4602.72</v>
      </c>
      <c r="AA66" s="10">
        <v>0</v>
      </c>
      <c r="AB66" s="10">
        <f t="shared" si="1"/>
        <v>5301.6</v>
      </c>
      <c r="AC66" s="10">
        <f t="shared" si="2"/>
        <v>17886.8</v>
      </c>
      <c r="AD66" s="10">
        <f t="shared" si="3"/>
        <v>1788.6799999999998</v>
      </c>
      <c r="AE66" s="10">
        <f t="shared" si="9"/>
        <v>5366.04</v>
      </c>
      <c r="AF66" s="10">
        <f t="shared" si="4"/>
        <v>22537.367999999999</v>
      </c>
      <c r="AG66" s="10">
        <f t="shared" si="5"/>
        <v>3863.5488</v>
      </c>
      <c r="AH66" s="10">
        <f t="shared" si="10"/>
        <v>8400</v>
      </c>
      <c r="AI66" s="10">
        <f t="shared" si="6"/>
        <v>2575.6992</v>
      </c>
      <c r="AJ66" s="10">
        <v>7200</v>
      </c>
      <c r="AK66" s="10">
        <v>0</v>
      </c>
      <c r="AL66" s="10">
        <v>0</v>
      </c>
      <c r="AM66" s="10">
        <v>0</v>
      </c>
      <c r="AN66" s="10">
        <f t="shared" si="7"/>
        <v>208192.21599999996</v>
      </c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</row>
    <row r="67" spans="1:248" s="13" customFormat="1" ht="12.75" thickBot="1">
      <c r="A67" s="1">
        <f t="shared" si="8"/>
        <v>58</v>
      </c>
      <c r="B67" s="2">
        <v>10</v>
      </c>
      <c r="C67" s="3">
        <v>40</v>
      </c>
      <c r="D67" s="4">
        <v>234</v>
      </c>
      <c r="E67" s="3">
        <v>332</v>
      </c>
      <c r="F67" s="5">
        <v>1</v>
      </c>
      <c r="G67" s="17" t="s">
        <v>145</v>
      </c>
      <c r="H67" s="7" t="s">
        <v>244</v>
      </c>
      <c r="I67" s="8">
        <v>38930</v>
      </c>
      <c r="J67" s="1">
        <v>1</v>
      </c>
      <c r="K67" s="1">
        <v>40</v>
      </c>
      <c r="L67" s="1" t="s">
        <v>283</v>
      </c>
      <c r="M67" s="7" t="s">
        <v>295</v>
      </c>
      <c r="N67" s="1">
        <v>1</v>
      </c>
      <c r="O67" s="9" t="s">
        <v>319</v>
      </c>
      <c r="P67" s="10">
        <v>9573.09</v>
      </c>
      <c r="Q67" s="10">
        <v>548.88</v>
      </c>
      <c r="R67" s="10">
        <v>346.98</v>
      </c>
      <c r="S67" s="10">
        <v>0</v>
      </c>
      <c r="T67" s="10">
        <v>265.08</v>
      </c>
      <c r="U67" s="11">
        <v>600</v>
      </c>
      <c r="V67" s="10">
        <v>0</v>
      </c>
      <c r="W67" s="10">
        <v>0</v>
      </c>
      <c r="X67" s="10">
        <f t="shared" si="0"/>
        <v>114877.08</v>
      </c>
      <c r="Y67" s="10">
        <f t="shared" si="0"/>
        <v>6586.5599999999995</v>
      </c>
      <c r="Z67" s="10">
        <f t="shared" si="0"/>
        <v>4163.76</v>
      </c>
      <c r="AA67" s="10">
        <v>0</v>
      </c>
      <c r="AB67" s="10">
        <f t="shared" si="1"/>
        <v>3180.96</v>
      </c>
      <c r="AC67" s="10">
        <f t="shared" si="2"/>
        <v>16955.150000000001</v>
      </c>
      <c r="AD67" s="10">
        <f t="shared" si="3"/>
        <v>1695.5150000000001</v>
      </c>
      <c r="AE67" s="10">
        <f t="shared" si="9"/>
        <v>5086.5450000000001</v>
      </c>
      <c r="AF67" s="10">
        <f t="shared" si="4"/>
        <v>21363.488999999998</v>
      </c>
      <c r="AG67" s="10">
        <f t="shared" si="5"/>
        <v>3662.3123999999998</v>
      </c>
      <c r="AH67" s="10">
        <f t="shared" si="10"/>
        <v>8400</v>
      </c>
      <c r="AI67" s="10">
        <f t="shared" si="6"/>
        <v>2441.5416</v>
      </c>
      <c r="AJ67" s="10">
        <v>7200</v>
      </c>
      <c r="AK67" s="10">
        <v>0</v>
      </c>
      <c r="AL67" s="10">
        <v>0</v>
      </c>
      <c r="AM67" s="10">
        <v>0</v>
      </c>
      <c r="AN67" s="10">
        <f t="shared" si="7"/>
        <v>195612.91300000003</v>
      </c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</row>
    <row r="68" spans="1:248" s="13" customFormat="1" ht="12.75" thickBot="1">
      <c r="A68" s="1">
        <f t="shared" si="8"/>
        <v>59</v>
      </c>
      <c r="B68" s="2">
        <v>10</v>
      </c>
      <c r="C68" s="3">
        <v>40</v>
      </c>
      <c r="D68" s="4">
        <v>234</v>
      </c>
      <c r="E68" s="3">
        <v>332</v>
      </c>
      <c r="F68" s="5">
        <v>1</v>
      </c>
      <c r="G68" s="17" t="s">
        <v>146</v>
      </c>
      <c r="H68" s="7" t="s">
        <v>245</v>
      </c>
      <c r="I68" s="8">
        <v>38930</v>
      </c>
      <c r="J68" s="1">
        <v>1</v>
      </c>
      <c r="K68" s="1">
        <v>40</v>
      </c>
      <c r="L68" s="1" t="s">
        <v>283</v>
      </c>
      <c r="M68" s="7" t="s">
        <v>306</v>
      </c>
      <c r="N68" s="1">
        <v>1</v>
      </c>
      <c r="O68" s="9" t="s">
        <v>319</v>
      </c>
      <c r="P68" s="10">
        <v>9573.09</v>
      </c>
      <c r="Q68" s="10">
        <v>548.88</v>
      </c>
      <c r="R68" s="10">
        <v>346.98</v>
      </c>
      <c r="S68" s="10">
        <v>0</v>
      </c>
      <c r="T68" s="10">
        <v>265.08</v>
      </c>
      <c r="U68" s="11">
        <v>600</v>
      </c>
      <c r="V68" s="10">
        <v>0</v>
      </c>
      <c r="W68" s="10">
        <v>0</v>
      </c>
      <c r="X68" s="10">
        <f t="shared" si="0"/>
        <v>114877.08</v>
      </c>
      <c r="Y68" s="10">
        <f t="shared" si="0"/>
        <v>6586.5599999999995</v>
      </c>
      <c r="Z68" s="10">
        <f t="shared" si="0"/>
        <v>4163.76</v>
      </c>
      <c r="AA68" s="10">
        <v>0</v>
      </c>
      <c r="AB68" s="10">
        <f t="shared" si="1"/>
        <v>3180.96</v>
      </c>
      <c r="AC68" s="10">
        <f t="shared" si="2"/>
        <v>16955.150000000001</v>
      </c>
      <c r="AD68" s="10">
        <f t="shared" si="3"/>
        <v>1695.5150000000001</v>
      </c>
      <c r="AE68" s="10">
        <f t="shared" si="9"/>
        <v>5086.5450000000001</v>
      </c>
      <c r="AF68" s="10">
        <f t="shared" si="4"/>
        <v>21363.488999999998</v>
      </c>
      <c r="AG68" s="10">
        <f t="shared" si="5"/>
        <v>3662.3123999999998</v>
      </c>
      <c r="AH68" s="10">
        <f t="shared" si="10"/>
        <v>8400</v>
      </c>
      <c r="AI68" s="10">
        <f t="shared" si="6"/>
        <v>2441.5416</v>
      </c>
      <c r="AJ68" s="10">
        <v>7200</v>
      </c>
      <c r="AK68" s="10">
        <v>0</v>
      </c>
      <c r="AL68" s="10">
        <v>0</v>
      </c>
      <c r="AM68" s="10">
        <v>0</v>
      </c>
      <c r="AN68" s="10">
        <f t="shared" si="7"/>
        <v>195612.91300000003</v>
      </c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</row>
    <row r="69" spans="1:248" s="13" customFormat="1" ht="12.75" thickBot="1">
      <c r="A69" s="1">
        <f t="shared" si="8"/>
        <v>60</v>
      </c>
      <c r="B69" s="2">
        <v>10</v>
      </c>
      <c r="C69" s="3">
        <v>40</v>
      </c>
      <c r="D69" s="4">
        <v>234</v>
      </c>
      <c r="E69" s="3">
        <v>332</v>
      </c>
      <c r="F69" s="5">
        <v>1</v>
      </c>
      <c r="G69" s="17" t="s">
        <v>147</v>
      </c>
      <c r="H69" s="7" t="s">
        <v>246</v>
      </c>
      <c r="I69" s="8">
        <v>38930</v>
      </c>
      <c r="J69" s="1">
        <v>1</v>
      </c>
      <c r="K69" s="1">
        <v>40</v>
      </c>
      <c r="L69" s="1" t="s">
        <v>283</v>
      </c>
      <c r="M69" s="7" t="s">
        <v>306</v>
      </c>
      <c r="N69" s="1">
        <v>1</v>
      </c>
      <c r="O69" s="9" t="s">
        <v>319</v>
      </c>
      <c r="P69" s="10">
        <v>9573.09</v>
      </c>
      <c r="Q69" s="10">
        <v>548.88</v>
      </c>
      <c r="R69" s="10">
        <v>346.98</v>
      </c>
      <c r="S69" s="10">
        <v>0</v>
      </c>
      <c r="T69" s="10">
        <v>265.08</v>
      </c>
      <c r="U69" s="11">
        <v>600</v>
      </c>
      <c r="V69" s="10">
        <v>0</v>
      </c>
      <c r="W69" s="10">
        <v>0</v>
      </c>
      <c r="X69" s="10">
        <f t="shared" si="0"/>
        <v>114877.08</v>
      </c>
      <c r="Y69" s="10">
        <f t="shared" si="0"/>
        <v>6586.5599999999995</v>
      </c>
      <c r="Z69" s="10">
        <f t="shared" si="0"/>
        <v>4163.76</v>
      </c>
      <c r="AA69" s="10">
        <v>0</v>
      </c>
      <c r="AB69" s="10">
        <f t="shared" si="1"/>
        <v>3180.96</v>
      </c>
      <c r="AC69" s="10">
        <f t="shared" si="2"/>
        <v>16955.150000000001</v>
      </c>
      <c r="AD69" s="10">
        <f t="shared" si="3"/>
        <v>1695.5150000000001</v>
      </c>
      <c r="AE69" s="10">
        <f t="shared" si="9"/>
        <v>5086.5450000000001</v>
      </c>
      <c r="AF69" s="10">
        <f t="shared" si="4"/>
        <v>21363.488999999998</v>
      </c>
      <c r="AG69" s="10">
        <f t="shared" si="5"/>
        <v>3662.3123999999998</v>
      </c>
      <c r="AH69" s="10">
        <f t="shared" si="10"/>
        <v>8400</v>
      </c>
      <c r="AI69" s="10">
        <f t="shared" si="6"/>
        <v>2441.5416</v>
      </c>
      <c r="AJ69" s="10">
        <v>7200</v>
      </c>
      <c r="AK69" s="10">
        <v>0</v>
      </c>
      <c r="AL69" s="10">
        <v>0</v>
      </c>
      <c r="AM69" s="10">
        <v>0</v>
      </c>
      <c r="AN69" s="10">
        <f t="shared" si="7"/>
        <v>195612.91300000003</v>
      </c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</row>
    <row r="70" spans="1:248" s="13" customFormat="1" ht="12.75" thickBot="1">
      <c r="A70" s="1">
        <f t="shared" si="8"/>
        <v>61</v>
      </c>
      <c r="B70" s="2">
        <v>10</v>
      </c>
      <c r="C70" s="3">
        <v>40</v>
      </c>
      <c r="D70" s="4">
        <v>234</v>
      </c>
      <c r="E70" s="3">
        <v>332</v>
      </c>
      <c r="F70" s="5">
        <v>1</v>
      </c>
      <c r="G70" s="17" t="s">
        <v>148</v>
      </c>
      <c r="H70" s="7" t="s">
        <v>247</v>
      </c>
      <c r="I70" s="8">
        <v>37149</v>
      </c>
      <c r="J70" s="1">
        <v>1</v>
      </c>
      <c r="K70" s="1">
        <v>40</v>
      </c>
      <c r="L70" s="1" t="s">
        <v>283</v>
      </c>
      <c r="M70" s="7" t="s">
        <v>295</v>
      </c>
      <c r="N70" s="1">
        <v>1</v>
      </c>
      <c r="O70" s="9" t="s">
        <v>319</v>
      </c>
      <c r="P70" s="10">
        <v>9573.09</v>
      </c>
      <c r="Q70" s="10">
        <v>548.88</v>
      </c>
      <c r="R70" s="10">
        <v>346.98</v>
      </c>
      <c r="S70" s="10">
        <v>0</v>
      </c>
      <c r="T70" s="10">
        <v>353.44</v>
      </c>
      <c r="U70" s="11">
        <v>600</v>
      </c>
      <c r="V70" s="10">
        <v>0</v>
      </c>
      <c r="W70" s="10">
        <v>0</v>
      </c>
      <c r="X70" s="10">
        <f t="shared" ref="X70:Z93" si="11">P70*12</f>
        <v>114877.08</v>
      </c>
      <c r="Y70" s="10">
        <f t="shared" si="11"/>
        <v>6586.5599999999995</v>
      </c>
      <c r="Z70" s="10">
        <f t="shared" si="11"/>
        <v>4163.76</v>
      </c>
      <c r="AA70" s="10">
        <v>0</v>
      </c>
      <c r="AB70" s="10">
        <f t="shared" si="1"/>
        <v>4241.28</v>
      </c>
      <c r="AC70" s="10">
        <f t="shared" si="2"/>
        <v>16955.150000000001</v>
      </c>
      <c r="AD70" s="10">
        <f t="shared" si="3"/>
        <v>1695.5150000000001</v>
      </c>
      <c r="AE70" s="10">
        <f t="shared" si="9"/>
        <v>5086.5450000000001</v>
      </c>
      <c r="AF70" s="10">
        <f t="shared" si="4"/>
        <v>21363.488999999998</v>
      </c>
      <c r="AG70" s="10">
        <f t="shared" si="5"/>
        <v>3662.3123999999998</v>
      </c>
      <c r="AH70" s="10">
        <f t="shared" si="10"/>
        <v>8400</v>
      </c>
      <c r="AI70" s="10">
        <f t="shared" si="6"/>
        <v>2441.5416</v>
      </c>
      <c r="AJ70" s="10">
        <v>7200</v>
      </c>
      <c r="AK70" s="10">
        <v>0</v>
      </c>
      <c r="AL70" s="10">
        <v>0</v>
      </c>
      <c r="AM70" s="10">
        <v>0</v>
      </c>
      <c r="AN70" s="10">
        <f t="shared" si="7"/>
        <v>196673.23300000001</v>
      </c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</row>
    <row r="71" spans="1:248" s="13" customFormat="1" ht="12.75" thickBot="1">
      <c r="A71" s="1">
        <f t="shared" si="8"/>
        <v>62</v>
      </c>
      <c r="B71" s="2">
        <v>10</v>
      </c>
      <c r="C71" s="3">
        <v>40</v>
      </c>
      <c r="D71" s="4">
        <v>234</v>
      </c>
      <c r="E71" s="3">
        <v>332</v>
      </c>
      <c r="F71" s="5">
        <v>1</v>
      </c>
      <c r="G71" s="17" t="s">
        <v>149</v>
      </c>
      <c r="H71" s="7" t="s">
        <v>248</v>
      </c>
      <c r="I71" s="8">
        <v>39114</v>
      </c>
      <c r="J71" s="1">
        <v>1</v>
      </c>
      <c r="K71" s="1">
        <v>40</v>
      </c>
      <c r="L71" s="1" t="s">
        <v>283</v>
      </c>
      <c r="M71" s="7" t="s">
        <v>310</v>
      </c>
      <c r="N71" s="1">
        <v>1</v>
      </c>
      <c r="O71" s="9" t="s">
        <v>319</v>
      </c>
      <c r="P71" s="10">
        <v>10088.91</v>
      </c>
      <c r="Q71" s="10">
        <v>548.88</v>
      </c>
      <c r="R71" s="10">
        <v>346.98</v>
      </c>
      <c r="S71" s="10">
        <v>0</v>
      </c>
      <c r="T71" s="10">
        <v>265.08</v>
      </c>
      <c r="U71" s="11">
        <v>600</v>
      </c>
      <c r="V71" s="10">
        <v>0</v>
      </c>
      <c r="W71" s="10">
        <v>0</v>
      </c>
      <c r="X71" s="10">
        <f t="shared" si="11"/>
        <v>121066.92</v>
      </c>
      <c r="Y71" s="10">
        <f t="shared" si="11"/>
        <v>6586.5599999999995</v>
      </c>
      <c r="Z71" s="10">
        <f t="shared" si="11"/>
        <v>4163.76</v>
      </c>
      <c r="AA71" s="10">
        <v>0</v>
      </c>
      <c r="AB71" s="10">
        <f t="shared" si="1"/>
        <v>3180.96</v>
      </c>
      <c r="AC71" s="10">
        <f t="shared" si="2"/>
        <v>17814.849999999999</v>
      </c>
      <c r="AD71" s="10">
        <f t="shared" si="3"/>
        <v>1781.4849999999999</v>
      </c>
      <c r="AE71" s="10">
        <f t="shared" si="9"/>
        <v>5344.4549999999999</v>
      </c>
      <c r="AF71" s="10">
        <f t="shared" si="4"/>
        <v>22446.710999999996</v>
      </c>
      <c r="AG71" s="10">
        <f t="shared" si="5"/>
        <v>3848.0075999999999</v>
      </c>
      <c r="AH71" s="10">
        <f t="shared" si="10"/>
        <v>8400</v>
      </c>
      <c r="AI71" s="10">
        <f t="shared" si="6"/>
        <v>2565.3384000000001</v>
      </c>
      <c r="AJ71" s="10">
        <v>7200</v>
      </c>
      <c r="AK71" s="10">
        <v>0</v>
      </c>
      <c r="AL71" s="10">
        <v>0</v>
      </c>
      <c r="AM71" s="10">
        <v>0</v>
      </c>
      <c r="AN71" s="10">
        <f t="shared" ref="AN71:AN93" si="12">+SUM(X71:AM71)</f>
        <v>204399.04699999996</v>
      </c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</row>
    <row r="72" spans="1:248" s="13" customFormat="1" ht="12.75" thickBot="1">
      <c r="A72" s="1">
        <f t="shared" si="8"/>
        <v>63</v>
      </c>
      <c r="B72" s="2">
        <v>10</v>
      </c>
      <c r="C72" s="3">
        <v>40</v>
      </c>
      <c r="D72" s="4">
        <v>234</v>
      </c>
      <c r="E72" s="3">
        <v>332</v>
      </c>
      <c r="F72" s="5">
        <v>1</v>
      </c>
      <c r="G72" s="17" t="s">
        <v>150</v>
      </c>
      <c r="H72" s="7" t="s">
        <v>249</v>
      </c>
      <c r="I72" s="8">
        <v>39114</v>
      </c>
      <c r="J72" s="1">
        <v>1</v>
      </c>
      <c r="K72" s="1">
        <v>40</v>
      </c>
      <c r="L72" s="1" t="s">
        <v>283</v>
      </c>
      <c r="M72" s="7" t="s">
        <v>311</v>
      </c>
      <c r="N72" s="1">
        <v>1</v>
      </c>
      <c r="O72" s="9" t="s">
        <v>319</v>
      </c>
      <c r="P72" s="10">
        <v>9858.6299999999992</v>
      </c>
      <c r="Q72" s="10">
        <v>565.04999999999995</v>
      </c>
      <c r="R72" s="10">
        <v>360.67</v>
      </c>
      <c r="S72" s="10">
        <v>0</v>
      </c>
      <c r="T72" s="10">
        <v>265.08</v>
      </c>
      <c r="U72" s="11">
        <v>600</v>
      </c>
      <c r="V72" s="10">
        <v>0</v>
      </c>
      <c r="W72" s="10">
        <v>0</v>
      </c>
      <c r="X72" s="10">
        <f t="shared" si="11"/>
        <v>118303.56</v>
      </c>
      <c r="Y72" s="10">
        <f t="shared" si="11"/>
        <v>6780.5999999999995</v>
      </c>
      <c r="Z72" s="10">
        <f t="shared" si="11"/>
        <v>4328.04</v>
      </c>
      <c r="AA72" s="10">
        <v>0</v>
      </c>
      <c r="AB72" s="10">
        <f t="shared" ref="AB72:AB107" si="13">T72*12</f>
        <v>3180.96</v>
      </c>
      <c r="AC72" s="10">
        <f t="shared" ref="AC72:AC93" si="14">((P72+U72)/30)*50</f>
        <v>17431.05</v>
      </c>
      <c r="AD72" s="10">
        <f t="shared" ref="AD72:AD93" si="15">(P72+U72)/30*5</f>
        <v>1743.105</v>
      </c>
      <c r="AE72" s="10">
        <f t="shared" si="9"/>
        <v>5229.3149999999996</v>
      </c>
      <c r="AF72" s="10">
        <f t="shared" ref="AF72:AF93" si="16">((P72+U72)*0.175)*12</f>
        <v>21963.123</v>
      </c>
      <c r="AG72" s="10">
        <f t="shared" ref="AG72:AG93" si="17">((P72+U72)*0.03)*12</f>
        <v>3765.1067999999996</v>
      </c>
      <c r="AH72" s="10">
        <f t="shared" si="10"/>
        <v>8400</v>
      </c>
      <c r="AI72" s="10">
        <f t="shared" ref="AI72:AI93" si="18">((P72+U72)*0.02)*12</f>
        <v>2510.0711999999999</v>
      </c>
      <c r="AJ72" s="10">
        <v>7200</v>
      </c>
      <c r="AK72" s="10">
        <v>0</v>
      </c>
      <c r="AL72" s="10">
        <v>0</v>
      </c>
      <c r="AM72" s="10">
        <v>0</v>
      </c>
      <c r="AN72" s="10">
        <f t="shared" si="12"/>
        <v>200834.93100000001</v>
      </c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</row>
    <row r="73" spans="1:248" s="13" customFormat="1" ht="12.75" thickBot="1">
      <c r="A73" s="1">
        <f t="shared" si="8"/>
        <v>64</v>
      </c>
      <c r="B73" s="2">
        <v>10</v>
      </c>
      <c r="C73" s="3">
        <v>40</v>
      </c>
      <c r="D73" s="4">
        <v>234</v>
      </c>
      <c r="E73" s="3">
        <v>332</v>
      </c>
      <c r="F73" s="5">
        <v>1</v>
      </c>
      <c r="G73" s="17" t="s">
        <v>151</v>
      </c>
      <c r="H73" s="7" t="s">
        <v>250</v>
      </c>
      <c r="I73" s="8">
        <v>40148</v>
      </c>
      <c r="J73" s="1">
        <v>1</v>
      </c>
      <c r="K73" s="1">
        <v>40</v>
      </c>
      <c r="L73" s="1" t="s">
        <v>283</v>
      </c>
      <c r="M73" s="7" t="s">
        <v>311</v>
      </c>
      <c r="N73" s="1">
        <v>1</v>
      </c>
      <c r="O73" s="9" t="s">
        <v>319</v>
      </c>
      <c r="P73" s="10">
        <v>9858.6299999999992</v>
      </c>
      <c r="Q73" s="10">
        <v>576.17999999999995</v>
      </c>
      <c r="R73" s="10">
        <v>369.78</v>
      </c>
      <c r="S73" s="10">
        <v>0</v>
      </c>
      <c r="T73" s="10">
        <v>0</v>
      </c>
      <c r="U73" s="11">
        <v>600</v>
      </c>
      <c r="V73" s="10">
        <v>0</v>
      </c>
      <c r="W73" s="10">
        <v>0</v>
      </c>
      <c r="X73" s="10">
        <f t="shared" si="11"/>
        <v>118303.56</v>
      </c>
      <c r="Y73" s="10">
        <f t="shared" si="11"/>
        <v>6914.16</v>
      </c>
      <c r="Z73" s="10">
        <f t="shared" si="11"/>
        <v>4437.3599999999997</v>
      </c>
      <c r="AA73" s="10">
        <v>0</v>
      </c>
      <c r="AB73" s="10">
        <f t="shared" si="13"/>
        <v>0</v>
      </c>
      <c r="AC73" s="10">
        <f t="shared" si="14"/>
        <v>17431.05</v>
      </c>
      <c r="AD73" s="10">
        <f t="shared" si="15"/>
        <v>1743.105</v>
      </c>
      <c r="AE73" s="10">
        <f t="shared" ref="AE73:AE93" si="19">(P73+U73)/30*15</f>
        <v>5229.3149999999996</v>
      </c>
      <c r="AF73" s="10">
        <f t="shared" si="16"/>
        <v>21963.123</v>
      </c>
      <c r="AG73" s="10">
        <f t="shared" si="17"/>
        <v>3765.1067999999996</v>
      </c>
      <c r="AH73" s="10">
        <f t="shared" si="10"/>
        <v>8400</v>
      </c>
      <c r="AI73" s="10">
        <f t="shared" si="18"/>
        <v>2510.0711999999999</v>
      </c>
      <c r="AJ73" s="10">
        <v>7200</v>
      </c>
      <c r="AK73" s="10">
        <v>0</v>
      </c>
      <c r="AL73" s="10">
        <v>0</v>
      </c>
      <c r="AM73" s="10">
        <v>0</v>
      </c>
      <c r="AN73" s="10">
        <f t="shared" si="12"/>
        <v>197896.85100000002</v>
      </c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</row>
    <row r="74" spans="1:248" s="13" customFormat="1">
      <c r="A74" s="1">
        <f t="shared" si="8"/>
        <v>65</v>
      </c>
      <c r="B74" s="2">
        <v>10</v>
      </c>
      <c r="C74" s="3">
        <v>40</v>
      </c>
      <c r="D74" s="4">
        <v>234</v>
      </c>
      <c r="E74" s="3">
        <v>332</v>
      </c>
      <c r="F74" s="5">
        <v>1</v>
      </c>
      <c r="G74" s="20" t="s">
        <v>152</v>
      </c>
      <c r="H74" s="7" t="s">
        <v>251</v>
      </c>
      <c r="I74" s="8">
        <v>40148</v>
      </c>
      <c r="J74" s="1">
        <v>1</v>
      </c>
      <c r="K74" s="1">
        <v>40</v>
      </c>
      <c r="L74" s="1" t="s">
        <v>283</v>
      </c>
      <c r="M74" s="7" t="s">
        <v>306</v>
      </c>
      <c r="N74" s="1">
        <v>1</v>
      </c>
      <c r="O74" s="9" t="s">
        <v>319</v>
      </c>
      <c r="P74" s="10">
        <v>9573.09</v>
      </c>
      <c r="Q74" s="10">
        <v>548.88</v>
      </c>
      <c r="R74" s="10">
        <v>346.98</v>
      </c>
      <c r="S74" s="10">
        <v>0</v>
      </c>
      <c r="T74" s="10">
        <v>265.08</v>
      </c>
      <c r="U74" s="11">
        <v>600</v>
      </c>
      <c r="V74" s="10">
        <v>0</v>
      </c>
      <c r="W74" s="10">
        <v>0</v>
      </c>
      <c r="X74" s="10">
        <f t="shared" si="11"/>
        <v>114877.08</v>
      </c>
      <c r="Y74" s="10">
        <f t="shared" si="11"/>
        <v>6586.5599999999995</v>
      </c>
      <c r="Z74" s="10">
        <f t="shared" si="11"/>
        <v>4163.76</v>
      </c>
      <c r="AA74" s="10">
        <v>0</v>
      </c>
      <c r="AB74" s="10">
        <f t="shared" si="13"/>
        <v>3180.96</v>
      </c>
      <c r="AC74" s="10">
        <f t="shared" si="14"/>
        <v>16955.150000000001</v>
      </c>
      <c r="AD74" s="10">
        <f t="shared" si="15"/>
        <v>1695.5150000000001</v>
      </c>
      <c r="AE74" s="10">
        <f t="shared" si="19"/>
        <v>5086.5450000000001</v>
      </c>
      <c r="AF74" s="10">
        <f t="shared" si="16"/>
        <v>21363.488999999998</v>
      </c>
      <c r="AG74" s="10">
        <f t="shared" si="17"/>
        <v>3662.3123999999998</v>
      </c>
      <c r="AH74" s="10">
        <f t="shared" si="10"/>
        <v>8400</v>
      </c>
      <c r="AI74" s="10">
        <f t="shared" si="18"/>
        <v>2441.5416</v>
      </c>
      <c r="AJ74" s="10">
        <v>7200</v>
      </c>
      <c r="AK74" s="10">
        <v>0</v>
      </c>
      <c r="AL74" s="10">
        <v>0</v>
      </c>
      <c r="AM74" s="10">
        <v>0</v>
      </c>
      <c r="AN74" s="10">
        <f t="shared" si="12"/>
        <v>195612.91300000003</v>
      </c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</row>
    <row r="75" spans="1:248" s="13" customFormat="1" ht="12.75" thickBot="1">
      <c r="A75" s="1">
        <f t="shared" si="8"/>
        <v>66</v>
      </c>
      <c r="B75" s="2">
        <v>10</v>
      </c>
      <c r="C75" s="3">
        <v>40</v>
      </c>
      <c r="D75" s="4">
        <v>234</v>
      </c>
      <c r="E75" s="3">
        <v>332</v>
      </c>
      <c r="F75" s="5">
        <v>1</v>
      </c>
      <c r="G75" s="18" t="s">
        <v>153</v>
      </c>
      <c r="H75" s="7" t="s">
        <v>252</v>
      </c>
      <c r="I75" s="8">
        <v>40148</v>
      </c>
      <c r="J75" s="1">
        <v>1</v>
      </c>
      <c r="K75" s="1">
        <v>40</v>
      </c>
      <c r="L75" s="1" t="s">
        <v>283</v>
      </c>
      <c r="M75" s="7" t="s">
        <v>306</v>
      </c>
      <c r="N75" s="1">
        <v>1</v>
      </c>
      <c r="O75" s="9" t="s">
        <v>319</v>
      </c>
      <c r="P75" s="10">
        <v>9573.09</v>
      </c>
      <c r="Q75" s="10">
        <v>548.88</v>
      </c>
      <c r="R75" s="10">
        <v>346.98</v>
      </c>
      <c r="S75" s="10">
        <v>0</v>
      </c>
      <c r="T75" s="10">
        <v>265.08</v>
      </c>
      <c r="U75" s="11">
        <v>600</v>
      </c>
      <c r="V75" s="10">
        <v>0</v>
      </c>
      <c r="W75" s="10">
        <v>0</v>
      </c>
      <c r="X75" s="10">
        <f t="shared" si="11"/>
        <v>114877.08</v>
      </c>
      <c r="Y75" s="10">
        <f t="shared" si="11"/>
        <v>6586.5599999999995</v>
      </c>
      <c r="Z75" s="10">
        <f t="shared" si="11"/>
        <v>4163.76</v>
      </c>
      <c r="AA75" s="10">
        <v>0</v>
      </c>
      <c r="AB75" s="10">
        <f t="shared" si="13"/>
        <v>3180.96</v>
      </c>
      <c r="AC75" s="10">
        <f t="shared" si="14"/>
        <v>16955.150000000001</v>
      </c>
      <c r="AD75" s="10">
        <f t="shared" si="15"/>
        <v>1695.5150000000001</v>
      </c>
      <c r="AE75" s="10">
        <f t="shared" si="19"/>
        <v>5086.5450000000001</v>
      </c>
      <c r="AF75" s="10">
        <f t="shared" si="16"/>
        <v>21363.488999999998</v>
      </c>
      <c r="AG75" s="10">
        <f t="shared" si="17"/>
        <v>3662.3123999999998</v>
      </c>
      <c r="AH75" s="10">
        <f t="shared" si="10"/>
        <v>8400</v>
      </c>
      <c r="AI75" s="10">
        <f t="shared" si="18"/>
        <v>2441.5416</v>
      </c>
      <c r="AJ75" s="10">
        <v>7200</v>
      </c>
      <c r="AK75" s="10">
        <v>0</v>
      </c>
      <c r="AL75" s="10">
        <v>0</v>
      </c>
      <c r="AM75" s="10">
        <v>0</v>
      </c>
      <c r="AN75" s="10">
        <f t="shared" si="12"/>
        <v>195612.91300000003</v>
      </c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  <c r="HZ75" s="12"/>
      <c r="IA75" s="12"/>
      <c r="IB75" s="12"/>
      <c r="IC75" s="12"/>
      <c r="ID75" s="12"/>
      <c r="IE75" s="12"/>
      <c r="IF75" s="12"/>
      <c r="IG75" s="12"/>
      <c r="IH75" s="12"/>
      <c r="II75" s="12"/>
      <c r="IJ75" s="12"/>
      <c r="IK75" s="12"/>
      <c r="IL75" s="12"/>
      <c r="IM75" s="12"/>
      <c r="IN75" s="12"/>
    </row>
    <row r="76" spans="1:248" s="13" customFormat="1" ht="12.75" thickBot="1">
      <c r="A76" s="1">
        <f t="shared" ref="A76:A107" si="20">A75+1</f>
        <v>67</v>
      </c>
      <c r="B76" s="2">
        <v>10</v>
      </c>
      <c r="C76" s="3">
        <v>40</v>
      </c>
      <c r="D76" s="4">
        <v>234</v>
      </c>
      <c r="E76" s="3">
        <v>332</v>
      </c>
      <c r="F76" s="5">
        <v>1</v>
      </c>
      <c r="G76" s="17" t="s">
        <v>154</v>
      </c>
      <c r="H76" s="7" t="s">
        <v>253</v>
      </c>
      <c r="I76" s="8">
        <v>41898</v>
      </c>
      <c r="J76" s="1">
        <v>1</v>
      </c>
      <c r="K76" s="1">
        <v>40</v>
      </c>
      <c r="L76" s="1" t="s">
        <v>283</v>
      </c>
      <c r="M76" s="7" t="s">
        <v>295</v>
      </c>
      <c r="N76" s="1">
        <v>1</v>
      </c>
      <c r="O76" s="9" t="s">
        <v>319</v>
      </c>
      <c r="P76" s="10">
        <v>9573.09</v>
      </c>
      <c r="Q76" s="10">
        <v>548.88</v>
      </c>
      <c r="R76" s="10">
        <v>346.98</v>
      </c>
      <c r="S76" s="10">
        <v>0</v>
      </c>
      <c r="T76" s="10">
        <v>176.72</v>
      </c>
      <c r="U76" s="11">
        <v>600</v>
      </c>
      <c r="V76" s="10">
        <v>0</v>
      </c>
      <c r="W76" s="10">
        <v>0</v>
      </c>
      <c r="X76" s="10">
        <f t="shared" si="11"/>
        <v>114877.08</v>
      </c>
      <c r="Y76" s="10">
        <f t="shared" si="11"/>
        <v>6586.5599999999995</v>
      </c>
      <c r="Z76" s="10">
        <f t="shared" si="11"/>
        <v>4163.76</v>
      </c>
      <c r="AA76" s="10">
        <v>0</v>
      </c>
      <c r="AB76" s="10">
        <f t="shared" si="13"/>
        <v>2120.64</v>
      </c>
      <c r="AC76" s="10">
        <f t="shared" si="14"/>
        <v>16955.150000000001</v>
      </c>
      <c r="AD76" s="10">
        <f t="shared" si="15"/>
        <v>1695.5150000000001</v>
      </c>
      <c r="AE76" s="10">
        <f t="shared" si="19"/>
        <v>5086.5450000000001</v>
      </c>
      <c r="AF76" s="10">
        <f t="shared" si="16"/>
        <v>21363.488999999998</v>
      </c>
      <c r="AG76" s="10">
        <f t="shared" si="17"/>
        <v>3662.3123999999998</v>
      </c>
      <c r="AH76" s="10">
        <f t="shared" si="10"/>
        <v>8400</v>
      </c>
      <c r="AI76" s="10">
        <f t="shared" si="18"/>
        <v>2441.5416</v>
      </c>
      <c r="AJ76" s="10">
        <v>7200</v>
      </c>
      <c r="AK76" s="10">
        <v>0</v>
      </c>
      <c r="AL76" s="10">
        <v>0</v>
      </c>
      <c r="AM76" s="10">
        <v>0</v>
      </c>
      <c r="AN76" s="10">
        <f t="shared" si="12"/>
        <v>194552.59300000002</v>
      </c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12"/>
      <c r="IH76" s="12"/>
      <c r="II76" s="12"/>
      <c r="IJ76" s="12"/>
      <c r="IK76" s="12"/>
      <c r="IL76" s="12"/>
      <c r="IM76" s="12"/>
      <c r="IN76" s="12"/>
    </row>
    <row r="77" spans="1:248" s="13" customFormat="1" ht="12.75" thickBot="1">
      <c r="A77" s="1">
        <f t="shared" si="20"/>
        <v>68</v>
      </c>
      <c r="B77" s="2">
        <v>10</v>
      </c>
      <c r="C77" s="3">
        <v>40</v>
      </c>
      <c r="D77" s="4">
        <v>234</v>
      </c>
      <c r="E77" s="3">
        <v>332</v>
      </c>
      <c r="F77" s="5">
        <v>1</v>
      </c>
      <c r="G77" s="17" t="s">
        <v>155</v>
      </c>
      <c r="H77" s="7" t="s">
        <v>254</v>
      </c>
      <c r="I77" s="8">
        <v>34675</v>
      </c>
      <c r="J77" s="1">
        <v>1</v>
      </c>
      <c r="K77" s="1">
        <v>40</v>
      </c>
      <c r="L77" s="1" t="s">
        <v>283</v>
      </c>
      <c r="M77" s="7" t="s">
        <v>305</v>
      </c>
      <c r="N77" s="1">
        <v>1</v>
      </c>
      <c r="O77" s="9" t="s">
        <v>319</v>
      </c>
      <c r="P77" s="10">
        <v>9573.09</v>
      </c>
      <c r="Q77" s="10">
        <v>548.88</v>
      </c>
      <c r="R77" s="10">
        <v>346.98</v>
      </c>
      <c r="S77" s="10">
        <v>0</v>
      </c>
      <c r="T77" s="10">
        <v>530.16</v>
      </c>
      <c r="U77" s="11">
        <v>600</v>
      </c>
      <c r="V77" s="10">
        <v>0</v>
      </c>
      <c r="W77" s="10">
        <v>0</v>
      </c>
      <c r="X77" s="10">
        <f t="shared" si="11"/>
        <v>114877.08</v>
      </c>
      <c r="Y77" s="10">
        <f t="shared" si="11"/>
        <v>6586.5599999999995</v>
      </c>
      <c r="Z77" s="10">
        <f t="shared" si="11"/>
        <v>4163.76</v>
      </c>
      <c r="AA77" s="10">
        <v>0</v>
      </c>
      <c r="AB77" s="10">
        <f t="shared" si="13"/>
        <v>6361.92</v>
      </c>
      <c r="AC77" s="10">
        <f t="shared" si="14"/>
        <v>16955.150000000001</v>
      </c>
      <c r="AD77" s="10">
        <f t="shared" si="15"/>
        <v>1695.5150000000001</v>
      </c>
      <c r="AE77" s="10">
        <f t="shared" si="19"/>
        <v>5086.5450000000001</v>
      </c>
      <c r="AF77" s="10">
        <f t="shared" si="16"/>
        <v>21363.488999999998</v>
      </c>
      <c r="AG77" s="10">
        <f t="shared" si="17"/>
        <v>3662.3123999999998</v>
      </c>
      <c r="AH77" s="10">
        <f t="shared" si="10"/>
        <v>8400</v>
      </c>
      <c r="AI77" s="10">
        <f t="shared" si="18"/>
        <v>2441.5416</v>
      </c>
      <c r="AJ77" s="10">
        <v>7200</v>
      </c>
      <c r="AK77" s="10">
        <v>0</v>
      </c>
      <c r="AL77" s="10">
        <v>0</v>
      </c>
      <c r="AM77" s="10">
        <v>0</v>
      </c>
      <c r="AN77" s="10">
        <f t="shared" si="12"/>
        <v>198793.87300000002</v>
      </c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</row>
    <row r="78" spans="1:248" s="13" customFormat="1" ht="12.75" thickBot="1">
      <c r="A78" s="1">
        <f t="shared" si="20"/>
        <v>69</v>
      </c>
      <c r="B78" s="2">
        <v>10</v>
      </c>
      <c r="C78" s="3">
        <v>40</v>
      </c>
      <c r="D78" s="4">
        <v>234</v>
      </c>
      <c r="E78" s="3">
        <v>332</v>
      </c>
      <c r="F78" s="5">
        <v>1</v>
      </c>
      <c r="G78" s="17" t="s">
        <v>156</v>
      </c>
      <c r="H78" s="7" t="s">
        <v>255</v>
      </c>
      <c r="I78" s="8">
        <v>37548</v>
      </c>
      <c r="J78" s="1">
        <v>1</v>
      </c>
      <c r="K78" s="1">
        <v>40</v>
      </c>
      <c r="L78" s="1" t="s">
        <v>283</v>
      </c>
      <c r="M78" s="7" t="s">
        <v>305</v>
      </c>
      <c r="N78" s="1">
        <v>1</v>
      </c>
      <c r="O78" s="9" t="s">
        <v>319</v>
      </c>
      <c r="P78" s="10">
        <v>9573.09</v>
      </c>
      <c r="Q78" s="10">
        <v>548.86</v>
      </c>
      <c r="R78" s="10">
        <v>346.98</v>
      </c>
      <c r="S78" s="10">
        <v>0</v>
      </c>
      <c r="T78" s="10">
        <v>353.44</v>
      </c>
      <c r="U78" s="11">
        <v>600</v>
      </c>
      <c r="V78" s="10">
        <v>0</v>
      </c>
      <c r="W78" s="10">
        <v>0</v>
      </c>
      <c r="X78" s="10">
        <f t="shared" si="11"/>
        <v>114877.08</v>
      </c>
      <c r="Y78" s="10">
        <f t="shared" si="11"/>
        <v>6586.32</v>
      </c>
      <c r="Z78" s="10">
        <f t="shared" si="11"/>
        <v>4163.76</v>
      </c>
      <c r="AA78" s="10">
        <v>0</v>
      </c>
      <c r="AB78" s="10">
        <f t="shared" si="13"/>
        <v>4241.28</v>
      </c>
      <c r="AC78" s="10">
        <f t="shared" si="14"/>
        <v>16955.150000000001</v>
      </c>
      <c r="AD78" s="10">
        <f t="shared" si="15"/>
        <v>1695.5150000000001</v>
      </c>
      <c r="AE78" s="10">
        <f t="shared" si="19"/>
        <v>5086.5450000000001</v>
      </c>
      <c r="AF78" s="10">
        <f t="shared" si="16"/>
        <v>21363.488999999998</v>
      </c>
      <c r="AG78" s="10">
        <f t="shared" si="17"/>
        <v>3662.3123999999998</v>
      </c>
      <c r="AH78" s="10">
        <f t="shared" si="10"/>
        <v>8400</v>
      </c>
      <c r="AI78" s="10">
        <f t="shared" si="18"/>
        <v>2441.5416</v>
      </c>
      <c r="AJ78" s="10">
        <v>7200</v>
      </c>
      <c r="AK78" s="10">
        <v>0</v>
      </c>
      <c r="AL78" s="10">
        <v>0</v>
      </c>
      <c r="AM78" s="10">
        <v>0</v>
      </c>
      <c r="AN78" s="10">
        <f t="shared" si="12"/>
        <v>196672.99300000002</v>
      </c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</row>
    <row r="79" spans="1:248" s="13" customFormat="1" ht="12.75" thickBot="1">
      <c r="A79" s="1">
        <f t="shared" si="20"/>
        <v>70</v>
      </c>
      <c r="B79" s="2">
        <v>10</v>
      </c>
      <c r="C79" s="3">
        <v>40</v>
      </c>
      <c r="D79" s="4">
        <v>234</v>
      </c>
      <c r="E79" s="3">
        <v>332</v>
      </c>
      <c r="F79" s="5">
        <v>1</v>
      </c>
      <c r="G79" s="17" t="s">
        <v>157</v>
      </c>
      <c r="H79" s="7" t="s">
        <v>256</v>
      </c>
      <c r="I79" s="8">
        <v>39417</v>
      </c>
      <c r="J79" s="1">
        <v>1</v>
      </c>
      <c r="K79" s="1">
        <v>40</v>
      </c>
      <c r="L79" s="1" t="s">
        <v>283</v>
      </c>
      <c r="M79" s="7" t="s">
        <v>305</v>
      </c>
      <c r="N79" s="1">
        <v>1</v>
      </c>
      <c r="O79" s="9" t="s">
        <v>319</v>
      </c>
      <c r="P79" s="10">
        <v>9573.09</v>
      </c>
      <c r="Q79" s="10">
        <v>548.88</v>
      </c>
      <c r="R79" s="10">
        <v>346.98</v>
      </c>
      <c r="S79" s="10">
        <v>0</v>
      </c>
      <c r="T79" s="10">
        <v>265.08</v>
      </c>
      <c r="U79" s="11">
        <v>600</v>
      </c>
      <c r="V79" s="10">
        <v>0</v>
      </c>
      <c r="W79" s="10">
        <v>0</v>
      </c>
      <c r="X79" s="10">
        <f t="shared" si="11"/>
        <v>114877.08</v>
      </c>
      <c r="Y79" s="10">
        <f t="shared" si="11"/>
        <v>6586.5599999999995</v>
      </c>
      <c r="Z79" s="10">
        <f t="shared" si="11"/>
        <v>4163.76</v>
      </c>
      <c r="AA79" s="10">
        <v>0</v>
      </c>
      <c r="AB79" s="10">
        <f t="shared" si="13"/>
        <v>3180.96</v>
      </c>
      <c r="AC79" s="10">
        <f t="shared" si="14"/>
        <v>16955.150000000001</v>
      </c>
      <c r="AD79" s="10">
        <f t="shared" si="15"/>
        <v>1695.5150000000001</v>
      </c>
      <c r="AE79" s="10">
        <f t="shared" si="19"/>
        <v>5086.5450000000001</v>
      </c>
      <c r="AF79" s="10">
        <f t="shared" si="16"/>
        <v>21363.488999999998</v>
      </c>
      <c r="AG79" s="10">
        <f t="shared" si="17"/>
        <v>3662.3123999999998</v>
      </c>
      <c r="AH79" s="10">
        <f t="shared" si="10"/>
        <v>8400</v>
      </c>
      <c r="AI79" s="10">
        <f t="shared" si="18"/>
        <v>2441.5416</v>
      </c>
      <c r="AJ79" s="10">
        <v>7200</v>
      </c>
      <c r="AK79" s="10">
        <v>0</v>
      </c>
      <c r="AL79" s="10">
        <v>0</v>
      </c>
      <c r="AM79" s="10">
        <v>0</v>
      </c>
      <c r="AN79" s="10">
        <f t="shared" si="12"/>
        <v>195612.91300000003</v>
      </c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</row>
    <row r="80" spans="1:248" s="13" customFormat="1" ht="12.75" thickBot="1">
      <c r="A80" s="1">
        <f t="shared" si="20"/>
        <v>71</v>
      </c>
      <c r="B80" s="90">
        <v>10</v>
      </c>
      <c r="C80" s="91">
        <v>40</v>
      </c>
      <c r="D80" s="92">
        <v>234</v>
      </c>
      <c r="E80" s="91">
        <v>332</v>
      </c>
      <c r="F80" s="5">
        <v>1</v>
      </c>
      <c r="G80" s="14" t="s">
        <v>158</v>
      </c>
      <c r="H80" s="7" t="s">
        <v>257</v>
      </c>
      <c r="I80" s="8">
        <v>42005</v>
      </c>
      <c r="J80" s="1">
        <v>1</v>
      </c>
      <c r="K80" s="1">
        <v>30</v>
      </c>
      <c r="L80" s="1" t="s">
        <v>283</v>
      </c>
      <c r="M80" s="7" t="s">
        <v>305</v>
      </c>
      <c r="N80" s="1">
        <v>1</v>
      </c>
      <c r="O80" s="9" t="s">
        <v>319</v>
      </c>
      <c r="P80" s="10">
        <v>7730</v>
      </c>
      <c r="Q80" s="10">
        <v>531.38</v>
      </c>
      <c r="R80" s="10">
        <v>339.48</v>
      </c>
      <c r="S80" s="10">
        <v>0</v>
      </c>
      <c r="T80" s="10">
        <v>176.72</v>
      </c>
      <c r="U80" s="11">
        <v>450</v>
      </c>
      <c r="V80" s="10">
        <v>0</v>
      </c>
      <c r="W80" s="10">
        <v>0</v>
      </c>
      <c r="X80" s="10">
        <f t="shared" si="11"/>
        <v>92760</v>
      </c>
      <c r="Y80" s="10">
        <f t="shared" si="11"/>
        <v>6376.5599999999995</v>
      </c>
      <c r="Z80" s="10">
        <f t="shared" si="11"/>
        <v>4073.76</v>
      </c>
      <c r="AA80" s="10">
        <v>0</v>
      </c>
      <c r="AB80" s="10">
        <f t="shared" si="13"/>
        <v>2120.64</v>
      </c>
      <c r="AC80" s="10">
        <f t="shared" si="14"/>
        <v>13633.333333333334</v>
      </c>
      <c r="AD80" s="10">
        <f t="shared" si="15"/>
        <v>1363.3333333333335</v>
      </c>
      <c r="AE80" s="10">
        <f t="shared" si="19"/>
        <v>4090.0000000000005</v>
      </c>
      <c r="AF80" s="10">
        <f t="shared" si="16"/>
        <v>17178</v>
      </c>
      <c r="AG80" s="10">
        <f t="shared" si="17"/>
        <v>2944.7999999999997</v>
      </c>
      <c r="AH80" s="10">
        <f>(650)*12</f>
        <v>7800</v>
      </c>
      <c r="AI80" s="10">
        <f t="shared" si="18"/>
        <v>1963.1999999999998</v>
      </c>
      <c r="AJ80" s="10">
        <v>5400</v>
      </c>
      <c r="AK80" s="10">
        <v>0</v>
      </c>
      <c r="AL80" s="10">
        <v>0</v>
      </c>
      <c r="AM80" s="10">
        <v>0</v>
      </c>
      <c r="AN80" s="10">
        <f t="shared" si="12"/>
        <v>159703.62666666665</v>
      </c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  <c r="IC80" s="12"/>
      <c r="ID80" s="12"/>
      <c r="IE80" s="12"/>
      <c r="IF80" s="12"/>
      <c r="IG80" s="12"/>
      <c r="IH80" s="12"/>
      <c r="II80" s="12"/>
      <c r="IJ80" s="12"/>
      <c r="IK80" s="12"/>
      <c r="IL80" s="12"/>
      <c r="IM80" s="12"/>
      <c r="IN80" s="12"/>
    </row>
    <row r="81" spans="1:248" s="13" customFormat="1" ht="12.75" thickBot="1">
      <c r="A81" s="1">
        <f t="shared" si="20"/>
        <v>72</v>
      </c>
      <c r="B81" s="90">
        <v>10</v>
      </c>
      <c r="C81" s="91">
        <v>40</v>
      </c>
      <c r="D81" s="92">
        <v>234</v>
      </c>
      <c r="E81" s="91">
        <v>332</v>
      </c>
      <c r="F81" s="5">
        <v>1</v>
      </c>
      <c r="G81" s="14" t="s">
        <v>159</v>
      </c>
      <c r="H81" s="7" t="s">
        <v>258</v>
      </c>
      <c r="I81" s="8">
        <v>40969</v>
      </c>
      <c r="J81" s="1">
        <v>1</v>
      </c>
      <c r="K81" s="1">
        <v>40</v>
      </c>
      <c r="L81" s="1" t="s">
        <v>283</v>
      </c>
      <c r="M81" s="7" t="s">
        <v>305</v>
      </c>
      <c r="N81" s="1">
        <v>1</v>
      </c>
      <c r="O81" s="9" t="s">
        <v>319</v>
      </c>
      <c r="P81" s="10">
        <v>9573.09</v>
      </c>
      <c r="Q81" s="10">
        <v>548.88</v>
      </c>
      <c r="R81" s="10">
        <v>346.98</v>
      </c>
      <c r="S81" s="10">
        <v>0</v>
      </c>
      <c r="T81" s="10">
        <v>176.72</v>
      </c>
      <c r="U81" s="11">
        <v>600</v>
      </c>
      <c r="V81" s="10">
        <v>0</v>
      </c>
      <c r="W81" s="10">
        <v>0</v>
      </c>
      <c r="X81" s="10">
        <f t="shared" si="11"/>
        <v>114877.08</v>
      </c>
      <c r="Y81" s="10">
        <f t="shared" si="11"/>
        <v>6586.5599999999995</v>
      </c>
      <c r="Z81" s="10">
        <f t="shared" si="11"/>
        <v>4163.76</v>
      </c>
      <c r="AA81" s="10">
        <v>0</v>
      </c>
      <c r="AB81" s="10">
        <f t="shared" si="13"/>
        <v>2120.64</v>
      </c>
      <c r="AC81" s="10">
        <f t="shared" si="14"/>
        <v>16955.150000000001</v>
      </c>
      <c r="AD81" s="10">
        <f t="shared" si="15"/>
        <v>1695.5150000000001</v>
      </c>
      <c r="AE81" s="10">
        <f t="shared" si="19"/>
        <v>5086.5450000000001</v>
      </c>
      <c r="AF81" s="10">
        <f t="shared" si="16"/>
        <v>21363.488999999998</v>
      </c>
      <c r="AG81" s="10">
        <f t="shared" si="17"/>
        <v>3662.3123999999998</v>
      </c>
      <c r="AH81" s="10">
        <f t="shared" ref="AH81:AH97" si="21">(700)*12</f>
        <v>8400</v>
      </c>
      <c r="AI81" s="10">
        <f t="shared" si="18"/>
        <v>2441.5416</v>
      </c>
      <c r="AJ81" s="10">
        <v>7200</v>
      </c>
      <c r="AK81" s="10">
        <v>0</v>
      </c>
      <c r="AL81" s="10">
        <v>0</v>
      </c>
      <c r="AM81" s="10">
        <v>0</v>
      </c>
      <c r="AN81" s="10">
        <f t="shared" si="12"/>
        <v>194552.59300000002</v>
      </c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2"/>
      <c r="HL81" s="12"/>
      <c r="HM81" s="12"/>
      <c r="HN81" s="12"/>
      <c r="HO81" s="12"/>
      <c r="HP81" s="12"/>
      <c r="HQ81" s="12"/>
      <c r="HR81" s="12"/>
      <c r="HS81" s="12"/>
      <c r="HT81" s="12"/>
      <c r="HU81" s="12"/>
      <c r="HV81" s="12"/>
      <c r="HW81" s="12"/>
      <c r="HX81" s="12"/>
      <c r="HY81" s="12"/>
      <c r="HZ81" s="12"/>
      <c r="IA81" s="12"/>
      <c r="IB81" s="12"/>
      <c r="IC81" s="12"/>
      <c r="ID81" s="12"/>
      <c r="IE81" s="12"/>
      <c r="IF81" s="12"/>
      <c r="IG81" s="12"/>
      <c r="IH81" s="12"/>
      <c r="II81" s="12"/>
      <c r="IJ81" s="12"/>
      <c r="IK81" s="12"/>
      <c r="IL81" s="12"/>
      <c r="IM81" s="12"/>
      <c r="IN81" s="12"/>
    </row>
    <row r="82" spans="1:248" s="13" customFormat="1" ht="12.75" thickBot="1">
      <c r="A82" s="1">
        <f t="shared" si="20"/>
        <v>73</v>
      </c>
      <c r="B82" s="90">
        <v>10</v>
      </c>
      <c r="C82" s="91">
        <v>40</v>
      </c>
      <c r="D82" s="92">
        <v>234</v>
      </c>
      <c r="E82" s="91">
        <v>332</v>
      </c>
      <c r="F82" s="5">
        <v>1</v>
      </c>
      <c r="G82" s="14" t="s">
        <v>160</v>
      </c>
      <c r="H82" s="7" t="s">
        <v>259</v>
      </c>
      <c r="I82" s="8">
        <v>41548</v>
      </c>
      <c r="J82" s="1">
        <v>1</v>
      </c>
      <c r="K82" s="1">
        <v>40</v>
      </c>
      <c r="L82" s="1" t="s">
        <v>283</v>
      </c>
      <c r="M82" s="7" t="s">
        <v>306</v>
      </c>
      <c r="N82" s="1">
        <v>1</v>
      </c>
      <c r="O82" s="9" t="s">
        <v>319</v>
      </c>
      <c r="P82" s="10">
        <v>9573.09</v>
      </c>
      <c r="Q82" s="10">
        <v>548.88</v>
      </c>
      <c r="R82" s="10">
        <v>346.98</v>
      </c>
      <c r="S82" s="10">
        <v>0</v>
      </c>
      <c r="T82" s="10">
        <v>176.72</v>
      </c>
      <c r="U82" s="11">
        <v>600</v>
      </c>
      <c r="V82" s="10">
        <v>0</v>
      </c>
      <c r="W82" s="10">
        <v>0</v>
      </c>
      <c r="X82" s="10">
        <f t="shared" si="11"/>
        <v>114877.08</v>
      </c>
      <c r="Y82" s="10">
        <f t="shared" si="11"/>
        <v>6586.5599999999995</v>
      </c>
      <c r="Z82" s="10">
        <f t="shared" si="11"/>
        <v>4163.76</v>
      </c>
      <c r="AA82" s="10">
        <v>0</v>
      </c>
      <c r="AB82" s="10">
        <f t="shared" si="13"/>
        <v>2120.64</v>
      </c>
      <c r="AC82" s="10">
        <f t="shared" si="14"/>
        <v>16955.150000000001</v>
      </c>
      <c r="AD82" s="10">
        <f t="shared" si="15"/>
        <v>1695.5150000000001</v>
      </c>
      <c r="AE82" s="10">
        <f t="shared" si="19"/>
        <v>5086.5450000000001</v>
      </c>
      <c r="AF82" s="10">
        <f t="shared" si="16"/>
        <v>21363.488999999998</v>
      </c>
      <c r="AG82" s="10">
        <f t="shared" si="17"/>
        <v>3662.3123999999998</v>
      </c>
      <c r="AH82" s="10">
        <f t="shared" si="21"/>
        <v>8400</v>
      </c>
      <c r="AI82" s="10">
        <f t="shared" si="18"/>
        <v>2441.5416</v>
      </c>
      <c r="AJ82" s="10">
        <v>7200</v>
      </c>
      <c r="AK82" s="10">
        <v>0</v>
      </c>
      <c r="AL82" s="10">
        <v>0</v>
      </c>
      <c r="AM82" s="10">
        <v>0</v>
      </c>
      <c r="AN82" s="10">
        <f t="shared" si="12"/>
        <v>194552.59300000002</v>
      </c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  <c r="IC82" s="12"/>
      <c r="ID82" s="12"/>
      <c r="IE82" s="12"/>
      <c r="IF82" s="12"/>
      <c r="IG82" s="12"/>
      <c r="IH82" s="12"/>
      <c r="II82" s="12"/>
      <c r="IJ82" s="12"/>
      <c r="IK82" s="12"/>
      <c r="IL82" s="12"/>
      <c r="IM82" s="12"/>
      <c r="IN82" s="12"/>
    </row>
    <row r="83" spans="1:248" s="13" customFormat="1" ht="12.75" thickBot="1">
      <c r="A83" s="1">
        <f t="shared" si="20"/>
        <v>74</v>
      </c>
      <c r="B83" s="90">
        <v>10</v>
      </c>
      <c r="C83" s="91">
        <v>40</v>
      </c>
      <c r="D83" s="92">
        <v>234</v>
      </c>
      <c r="E83" s="91">
        <v>332</v>
      </c>
      <c r="F83" s="5">
        <v>1</v>
      </c>
      <c r="G83" s="14" t="s">
        <v>161</v>
      </c>
      <c r="H83" s="7" t="s">
        <v>260</v>
      </c>
      <c r="I83" s="8">
        <v>36438</v>
      </c>
      <c r="J83" s="1">
        <v>1</v>
      </c>
      <c r="K83" s="1">
        <v>40</v>
      </c>
      <c r="L83" s="1" t="s">
        <v>283</v>
      </c>
      <c r="M83" s="7" t="s">
        <v>290</v>
      </c>
      <c r="N83" s="1">
        <v>1</v>
      </c>
      <c r="O83" s="9" t="s">
        <v>317</v>
      </c>
      <c r="P83" s="10">
        <v>9573.09</v>
      </c>
      <c r="Q83" s="10">
        <v>548.86</v>
      </c>
      <c r="R83" s="10">
        <v>346.98</v>
      </c>
      <c r="S83" s="10">
        <v>0</v>
      </c>
      <c r="T83" s="10">
        <v>441.8</v>
      </c>
      <c r="U83" s="11">
        <v>600</v>
      </c>
      <c r="V83" s="10">
        <v>0</v>
      </c>
      <c r="W83" s="10">
        <v>0</v>
      </c>
      <c r="X83" s="10">
        <f t="shared" si="11"/>
        <v>114877.08</v>
      </c>
      <c r="Y83" s="10">
        <f t="shared" si="11"/>
        <v>6586.32</v>
      </c>
      <c r="Z83" s="10">
        <f t="shared" si="11"/>
        <v>4163.76</v>
      </c>
      <c r="AA83" s="10">
        <v>0</v>
      </c>
      <c r="AB83" s="10">
        <f t="shared" si="13"/>
        <v>5301.6</v>
      </c>
      <c r="AC83" s="10">
        <f t="shared" si="14"/>
        <v>16955.150000000001</v>
      </c>
      <c r="AD83" s="10">
        <f t="shared" si="15"/>
        <v>1695.5150000000001</v>
      </c>
      <c r="AE83" s="10">
        <f t="shared" si="19"/>
        <v>5086.5450000000001</v>
      </c>
      <c r="AF83" s="10">
        <f t="shared" si="16"/>
        <v>21363.488999999998</v>
      </c>
      <c r="AG83" s="10">
        <f t="shared" si="17"/>
        <v>3662.3123999999998</v>
      </c>
      <c r="AH83" s="10">
        <f t="shared" si="21"/>
        <v>8400</v>
      </c>
      <c r="AI83" s="10">
        <f t="shared" si="18"/>
        <v>2441.5416</v>
      </c>
      <c r="AJ83" s="10">
        <v>7200</v>
      </c>
      <c r="AK83" s="10">
        <v>0</v>
      </c>
      <c r="AL83" s="10">
        <v>0</v>
      </c>
      <c r="AM83" s="10">
        <v>0</v>
      </c>
      <c r="AN83" s="10">
        <f t="shared" si="12"/>
        <v>197733.31300000002</v>
      </c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</row>
    <row r="84" spans="1:248" s="13" customFormat="1" ht="12.75" thickBot="1">
      <c r="A84" s="1">
        <f t="shared" si="20"/>
        <v>75</v>
      </c>
      <c r="B84" s="90">
        <v>10</v>
      </c>
      <c r="C84" s="91">
        <v>40</v>
      </c>
      <c r="D84" s="92">
        <v>234</v>
      </c>
      <c r="E84" s="91">
        <v>332</v>
      </c>
      <c r="F84" s="5">
        <v>1</v>
      </c>
      <c r="G84" s="14" t="s">
        <v>162</v>
      </c>
      <c r="H84" s="7" t="s">
        <v>261</v>
      </c>
      <c r="I84" s="8">
        <v>38262</v>
      </c>
      <c r="J84" s="1">
        <v>1</v>
      </c>
      <c r="K84" s="1">
        <v>30</v>
      </c>
      <c r="L84" s="1" t="s">
        <v>283</v>
      </c>
      <c r="M84" s="7" t="s">
        <v>291</v>
      </c>
      <c r="N84" s="1">
        <v>1</v>
      </c>
      <c r="O84" s="9" t="s">
        <v>317</v>
      </c>
      <c r="P84" s="10">
        <v>7654.8</v>
      </c>
      <c r="Q84" s="10">
        <v>470.64</v>
      </c>
      <c r="R84" s="10">
        <v>301.94</v>
      </c>
      <c r="S84" s="10">
        <v>0</v>
      </c>
      <c r="T84" s="10">
        <v>353.44</v>
      </c>
      <c r="U84" s="11">
        <v>450</v>
      </c>
      <c r="V84" s="10">
        <v>0</v>
      </c>
      <c r="W84" s="10">
        <v>0</v>
      </c>
      <c r="X84" s="10">
        <f t="shared" si="11"/>
        <v>91857.600000000006</v>
      </c>
      <c r="Y84" s="10">
        <f t="shared" si="11"/>
        <v>5647.68</v>
      </c>
      <c r="Z84" s="10">
        <f t="shared" si="11"/>
        <v>3623.2799999999997</v>
      </c>
      <c r="AA84" s="10">
        <v>0</v>
      </c>
      <c r="AB84" s="10">
        <f t="shared" si="13"/>
        <v>4241.28</v>
      </c>
      <c r="AC84" s="10">
        <f t="shared" si="14"/>
        <v>13508.000000000002</v>
      </c>
      <c r="AD84" s="10">
        <f t="shared" si="15"/>
        <v>1350.8000000000002</v>
      </c>
      <c r="AE84" s="10">
        <f t="shared" si="19"/>
        <v>4052.4000000000005</v>
      </c>
      <c r="AF84" s="10">
        <f t="shared" si="16"/>
        <v>17020.079999999998</v>
      </c>
      <c r="AG84" s="10">
        <f t="shared" si="17"/>
        <v>2917.7280000000001</v>
      </c>
      <c r="AH84" s="10">
        <f t="shared" si="21"/>
        <v>8400</v>
      </c>
      <c r="AI84" s="10">
        <f t="shared" si="18"/>
        <v>1945.152</v>
      </c>
      <c r="AJ84" s="10">
        <v>5400</v>
      </c>
      <c r="AK84" s="10">
        <v>0</v>
      </c>
      <c r="AL84" s="10">
        <v>0</v>
      </c>
      <c r="AM84" s="10">
        <v>0</v>
      </c>
      <c r="AN84" s="10">
        <f t="shared" si="12"/>
        <v>159964</v>
      </c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</row>
    <row r="85" spans="1:248" s="13" customFormat="1" ht="12.75" thickBot="1">
      <c r="A85" s="1">
        <f t="shared" si="20"/>
        <v>76</v>
      </c>
      <c r="B85" s="90">
        <v>10</v>
      </c>
      <c r="C85" s="91">
        <v>40</v>
      </c>
      <c r="D85" s="92">
        <v>234</v>
      </c>
      <c r="E85" s="91">
        <v>332</v>
      </c>
      <c r="F85" s="5">
        <v>1</v>
      </c>
      <c r="G85" s="14" t="s">
        <v>163</v>
      </c>
      <c r="H85" s="7" t="s">
        <v>262</v>
      </c>
      <c r="I85" s="8">
        <v>37149</v>
      </c>
      <c r="J85" s="1">
        <v>1</v>
      </c>
      <c r="K85" s="1">
        <v>40</v>
      </c>
      <c r="L85" s="1" t="s">
        <v>283</v>
      </c>
      <c r="M85" s="7" t="s">
        <v>290</v>
      </c>
      <c r="N85" s="1">
        <v>1</v>
      </c>
      <c r="O85" s="9" t="s">
        <v>317</v>
      </c>
      <c r="P85" s="10">
        <v>9573.09</v>
      </c>
      <c r="Q85" s="10">
        <v>470.64</v>
      </c>
      <c r="R85" s="10">
        <v>301.94</v>
      </c>
      <c r="S85" s="10">
        <v>0</v>
      </c>
      <c r="T85" s="10">
        <v>353.44</v>
      </c>
      <c r="U85" s="11">
        <v>600</v>
      </c>
      <c r="V85" s="10">
        <v>0</v>
      </c>
      <c r="W85" s="10">
        <v>0</v>
      </c>
      <c r="X85" s="10">
        <f t="shared" si="11"/>
        <v>114877.08</v>
      </c>
      <c r="Y85" s="10">
        <f t="shared" si="11"/>
        <v>5647.68</v>
      </c>
      <c r="Z85" s="10">
        <f t="shared" si="11"/>
        <v>3623.2799999999997</v>
      </c>
      <c r="AA85" s="10">
        <v>0</v>
      </c>
      <c r="AB85" s="10">
        <f t="shared" si="13"/>
        <v>4241.28</v>
      </c>
      <c r="AC85" s="10">
        <f t="shared" si="14"/>
        <v>16955.150000000001</v>
      </c>
      <c r="AD85" s="10">
        <f t="shared" si="15"/>
        <v>1695.5150000000001</v>
      </c>
      <c r="AE85" s="10">
        <f t="shared" si="19"/>
        <v>5086.5450000000001</v>
      </c>
      <c r="AF85" s="10">
        <f t="shared" si="16"/>
        <v>21363.488999999998</v>
      </c>
      <c r="AG85" s="10">
        <f t="shared" si="17"/>
        <v>3662.3123999999998</v>
      </c>
      <c r="AH85" s="10">
        <f t="shared" si="21"/>
        <v>8400</v>
      </c>
      <c r="AI85" s="10">
        <f t="shared" si="18"/>
        <v>2441.5416</v>
      </c>
      <c r="AJ85" s="10">
        <v>7200</v>
      </c>
      <c r="AK85" s="10">
        <v>0</v>
      </c>
      <c r="AL85" s="10">
        <v>0</v>
      </c>
      <c r="AM85" s="10">
        <v>0</v>
      </c>
      <c r="AN85" s="10">
        <f t="shared" si="12"/>
        <v>195193.87300000002</v>
      </c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  <c r="HW85" s="12"/>
      <c r="HX85" s="12"/>
      <c r="HY85" s="12"/>
      <c r="HZ85" s="12"/>
      <c r="IA85" s="12"/>
      <c r="IB85" s="12"/>
      <c r="IC85" s="12"/>
      <c r="ID85" s="12"/>
      <c r="IE85" s="12"/>
      <c r="IF85" s="12"/>
      <c r="IG85" s="12"/>
      <c r="IH85" s="12"/>
      <c r="II85" s="12"/>
      <c r="IJ85" s="12"/>
      <c r="IK85" s="12"/>
      <c r="IL85" s="12"/>
      <c r="IM85" s="12"/>
      <c r="IN85" s="12"/>
    </row>
    <row r="86" spans="1:248" s="13" customFormat="1" ht="12.75" thickBot="1">
      <c r="A86" s="1">
        <f t="shared" si="20"/>
        <v>77</v>
      </c>
      <c r="B86" s="90">
        <v>10</v>
      </c>
      <c r="C86" s="91">
        <v>40</v>
      </c>
      <c r="D86" s="92">
        <v>234</v>
      </c>
      <c r="E86" s="91">
        <v>332</v>
      </c>
      <c r="F86" s="5">
        <v>1</v>
      </c>
      <c r="G86" s="14" t="s">
        <v>164</v>
      </c>
      <c r="H86" s="7" t="s">
        <v>263</v>
      </c>
      <c r="I86" s="8">
        <v>36723</v>
      </c>
      <c r="J86" s="1">
        <v>1</v>
      </c>
      <c r="K86" s="1">
        <v>40</v>
      </c>
      <c r="L86" s="1" t="s">
        <v>283</v>
      </c>
      <c r="M86" s="7" t="s">
        <v>290</v>
      </c>
      <c r="N86" s="1">
        <v>1</v>
      </c>
      <c r="O86" s="9" t="s">
        <v>317</v>
      </c>
      <c r="P86" s="10">
        <v>9573.09</v>
      </c>
      <c r="Q86" s="10">
        <v>548.86</v>
      </c>
      <c r="R86" s="10">
        <v>346.98</v>
      </c>
      <c r="S86" s="10">
        <v>0</v>
      </c>
      <c r="T86" s="10">
        <v>441.8</v>
      </c>
      <c r="U86" s="11">
        <v>600</v>
      </c>
      <c r="V86" s="10">
        <v>0</v>
      </c>
      <c r="W86" s="10">
        <v>0</v>
      </c>
      <c r="X86" s="10">
        <f t="shared" si="11"/>
        <v>114877.08</v>
      </c>
      <c r="Y86" s="10">
        <f t="shared" si="11"/>
        <v>6586.32</v>
      </c>
      <c r="Z86" s="10">
        <f t="shared" si="11"/>
        <v>4163.76</v>
      </c>
      <c r="AA86" s="10">
        <v>0</v>
      </c>
      <c r="AB86" s="10">
        <f t="shared" si="13"/>
        <v>5301.6</v>
      </c>
      <c r="AC86" s="10">
        <f t="shared" si="14"/>
        <v>16955.150000000001</v>
      </c>
      <c r="AD86" s="10">
        <f t="shared" si="15"/>
        <v>1695.5150000000001</v>
      </c>
      <c r="AE86" s="10">
        <f t="shared" si="19"/>
        <v>5086.5450000000001</v>
      </c>
      <c r="AF86" s="10">
        <f t="shared" si="16"/>
        <v>21363.488999999998</v>
      </c>
      <c r="AG86" s="10">
        <f t="shared" si="17"/>
        <v>3662.3123999999998</v>
      </c>
      <c r="AH86" s="10">
        <f t="shared" si="21"/>
        <v>8400</v>
      </c>
      <c r="AI86" s="10">
        <f t="shared" si="18"/>
        <v>2441.5416</v>
      </c>
      <c r="AJ86" s="10">
        <v>7200</v>
      </c>
      <c r="AK86" s="10">
        <v>0</v>
      </c>
      <c r="AL86" s="10">
        <v>0</v>
      </c>
      <c r="AM86" s="10">
        <v>0</v>
      </c>
      <c r="AN86" s="10">
        <f t="shared" si="12"/>
        <v>197733.31300000002</v>
      </c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  <c r="HZ86" s="12"/>
      <c r="IA86" s="12"/>
      <c r="IB86" s="12"/>
      <c r="IC86" s="12"/>
      <c r="ID86" s="12"/>
      <c r="IE86" s="12"/>
      <c r="IF86" s="12"/>
      <c r="IG86" s="12"/>
      <c r="IH86" s="12"/>
      <c r="II86" s="12"/>
      <c r="IJ86" s="12"/>
      <c r="IK86" s="12"/>
      <c r="IL86" s="12"/>
      <c r="IM86" s="12"/>
      <c r="IN86" s="12"/>
    </row>
    <row r="87" spans="1:248" s="13" customFormat="1" ht="12.75" thickBot="1">
      <c r="A87" s="1">
        <f t="shared" si="20"/>
        <v>78</v>
      </c>
      <c r="B87" s="90">
        <v>10</v>
      </c>
      <c r="C87" s="91">
        <v>40</v>
      </c>
      <c r="D87" s="92">
        <v>234</v>
      </c>
      <c r="E87" s="91">
        <v>332</v>
      </c>
      <c r="F87" s="5">
        <v>1</v>
      </c>
      <c r="G87" s="14" t="s">
        <v>165</v>
      </c>
      <c r="H87" s="7" t="s">
        <v>264</v>
      </c>
      <c r="I87" s="8">
        <v>34335</v>
      </c>
      <c r="J87" s="1">
        <v>1</v>
      </c>
      <c r="K87" s="1">
        <v>40</v>
      </c>
      <c r="L87" s="1" t="s">
        <v>283</v>
      </c>
      <c r="M87" s="7" t="s">
        <v>301</v>
      </c>
      <c r="N87" s="1">
        <v>1</v>
      </c>
      <c r="O87" s="9" t="s">
        <v>317</v>
      </c>
      <c r="P87" s="10">
        <v>10042.51</v>
      </c>
      <c r="Q87" s="10">
        <v>548.88</v>
      </c>
      <c r="R87" s="10">
        <v>346.98</v>
      </c>
      <c r="S87" s="10">
        <v>0</v>
      </c>
      <c r="T87" s="10">
        <v>530.16</v>
      </c>
      <c r="U87" s="11">
        <v>600</v>
      </c>
      <c r="V87" s="10">
        <v>0</v>
      </c>
      <c r="W87" s="10">
        <v>0</v>
      </c>
      <c r="X87" s="10">
        <f t="shared" si="11"/>
        <v>120510.12</v>
      </c>
      <c r="Y87" s="10">
        <f t="shared" si="11"/>
        <v>6586.5599999999995</v>
      </c>
      <c r="Z87" s="10">
        <f t="shared" si="11"/>
        <v>4163.76</v>
      </c>
      <c r="AA87" s="10">
        <v>0</v>
      </c>
      <c r="AB87" s="10">
        <f t="shared" si="13"/>
        <v>6361.92</v>
      </c>
      <c r="AC87" s="10">
        <f t="shared" si="14"/>
        <v>17737.516666666666</v>
      </c>
      <c r="AD87" s="10">
        <f t="shared" si="15"/>
        <v>1773.7516666666668</v>
      </c>
      <c r="AE87" s="10">
        <f t="shared" si="19"/>
        <v>5321.2550000000001</v>
      </c>
      <c r="AF87" s="10">
        <f t="shared" si="16"/>
        <v>22349.271000000001</v>
      </c>
      <c r="AG87" s="10">
        <f t="shared" si="17"/>
        <v>3831.3036000000002</v>
      </c>
      <c r="AH87" s="10">
        <f t="shared" si="21"/>
        <v>8400</v>
      </c>
      <c r="AI87" s="10">
        <f t="shared" si="18"/>
        <v>2554.2024000000001</v>
      </c>
      <c r="AJ87" s="10">
        <v>7200</v>
      </c>
      <c r="AK87" s="10">
        <v>0</v>
      </c>
      <c r="AL87" s="10">
        <v>0</v>
      </c>
      <c r="AM87" s="10">
        <v>0</v>
      </c>
      <c r="AN87" s="10">
        <f t="shared" si="12"/>
        <v>206789.66033333339</v>
      </c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  <c r="HT87" s="12"/>
      <c r="HU87" s="12"/>
      <c r="HV87" s="12"/>
      <c r="HW87" s="12"/>
      <c r="HX87" s="12"/>
      <c r="HY87" s="12"/>
      <c r="HZ87" s="12"/>
      <c r="IA87" s="12"/>
      <c r="IB87" s="12"/>
      <c r="IC87" s="12"/>
      <c r="ID87" s="12"/>
      <c r="IE87" s="12"/>
      <c r="IF87" s="12"/>
      <c r="IG87" s="12"/>
      <c r="IH87" s="12"/>
      <c r="II87" s="12"/>
      <c r="IJ87" s="12"/>
      <c r="IK87" s="12"/>
      <c r="IL87" s="12"/>
      <c r="IM87" s="12"/>
      <c r="IN87" s="12"/>
    </row>
    <row r="88" spans="1:248" s="13" customFormat="1" ht="12.75" thickBot="1">
      <c r="A88" s="1">
        <f t="shared" si="20"/>
        <v>79</v>
      </c>
      <c r="B88" s="90">
        <v>10</v>
      </c>
      <c r="C88" s="91">
        <v>40</v>
      </c>
      <c r="D88" s="92">
        <v>234</v>
      </c>
      <c r="E88" s="91">
        <v>332</v>
      </c>
      <c r="F88" s="5">
        <v>1</v>
      </c>
      <c r="G88" s="14" t="s">
        <v>166</v>
      </c>
      <c r="H88" s="7" t="s">
        <v>265</v>
      </c>
      <c r="I88" s="8">
        <v>36220</v>
      </c>
      <c r="J88" s="1">
        <v>1</v>
      </c>
      <c r="K88" s="1">
        <v>40</v>
      </c>
      <c r="L88" s="1" t="s">
        <v>283</v>
      </c>
      <c r="M88" s="7" t="s">
        <v>311</v>
      </c>
      <c r="N88" s="1">
        <v>1</v>
      </c>
      <c r="O88" s="9" t="s">
        <v>317</v>
      </c>
      <c r="P88" s="10">
        <v>9858.6299999999992</v>
      </c>
      <c r="Q88" s="10">
        <v>548.88</v>
      </c>
      <c r="R88" s="10">
        <v>346.98</v>
      </c>
      <c r="S88" s="10">
        <v>0</v>
      </c>
      <c r="T88" s="10">
        <v>441.8</v>
      </c>
      <c r="U88" s="11">
        <v>600</v>
      </c>
      <c r="V88" s="10">
        <v>0</v>
      </c>
      <c r="W88" s="10">
        <v>0</v>
      </c>
      <c r="X88" s="10">
        <f t="shared" si="11"/>
        <v>118303.56</v>
      </c>
      <c r="Y88" s="10">
        <f t="shared" si="11"/>
        <v>6586.5599999999995</v>
      </c>
      <c r="Z88" s="10">
        <f t="shared" si="11"/>
        <v>4163.76</v>
      </c>
      <c r="AA88" s="10">
        <v>0</v>
      </c>
      <c r="AB88" s="10">
        <f t="shared" si="13"/>
        <v>5301.6</v>
      </c>
      <c r="AC88" s="10">
        <f t="shared" si="14"/>
        <v>17431.05</v>
      </c>
      <c r="AD88" s="10">
        <f t="shared" si="15"/>
        <v>1743.105</v>
      </c>
      <c r="AE88" s="10">
        <f t="shared" si="19"/>
        <v>5229.3149999999996</v>
      </c>
      <c r="AF88" s="10">
        <f t="shared" si="16"/>
        <v>21963.123</v>
      </c>
      <c r="AG88" s="10">
        <f t="shared" si="17"/>
        <v>3765.1067999999996</v>
      </c>
      <c r="AH88" s="10">
        <f t="shared" si="21"/>
        <v>8400</v>
      </c>
      <c r="AI88" s="10">
        <f t="shared" si="18"/>
        <v>2510.0711999999999</v>
      </c>
      <c r="AJ88" s="10">
        <v>7200</v>
      </c>
      <c r="AK88" s="10">
        <v>0</v>
      </c>
      <c r="AL88" s="10">
        <v>0</v>
      </c>
      <c r="AM88" s="10">
        <v>0</v>
      </c>
      <c r="AN88" s="10">
        <f t="shared" si="12"/>
        <v>202597.25099999999</v>
      </c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  <c r="HZ88" s="12"/>
      <c r="IA88" s="12"/>
      <c r="IB88" s="12"/>
      <c r="IC88" s="12"/>
      <c r="ID88" s="12"/>
      <c r="IE88" s="12"/>
      <c r="IF88" s="12"/>
      <c r="IG88" s="12"/>
      <c r="IH88" s="12"/>
      <c r="II88" s="12"/>
      <c r="IJ88" s="12"/>
      <c r="IK88" s="12"/>
      <c r="IL88" s="12"/>
      <c r="IM88" s="12"/>
      <c r="IN88" s="12"/>
    </row>
    <row r="89" spans="1:248" s="13" customFormat="1" ht="12.75" thickBot="1">
      <c r="A89" s="1">
        <f t="shared" si="20"/>
        <v>80</v>
      </c>
      <c r="B89" s="90">
        <v>10</v>
      </c>
      <c r="C89" s="91">
        <v>40</v>
      </c>
      <c r="D89" s="92">
        <v>234</v>
      </c>
      <c r="E89" s="91">
        <v>332</v>
      </c>
      <c r="F89" s="5">
        <v>1</v>
      </c>
      <c r="G89" s="14" t="s">
        <v>167</v>
      </c>
      <c r="H89" s="7" t="s">
        <v>266</v>
      </c>
      <c r="I89" s="8">
        <v>36220</v>
      </c>
      <c r="J89" s="1">
        <v>1</v>
      </c>
      <c r="K89" s="1">
        <v>40</v>
      </c>
      <c r="L89" s="1" t="s">
        <v>283</v>
      </c>
      <c r="M89" s="7" t="s">
        <v>306</v>
      </c>
      <c r="N89" s="1">
        <v>1</v>
      </c>
      <c r="O89" s="9" t="s">
        <v>317</v>
      </c>
      <c r="P89" s="10">
        <v>9573.09</v>
      </c>
      <c r="Q89" s="10">
        <v>548.88</v>
      </c>
      <c r="R89" s="10">
        <v>346.98</v>
      </c>
      <c r="S89" s="10">
        <v>0</v>
      </c>
      <c r="T89" s="10">
        <v>441.8</v>
      </c>
      <c r="U89" s="11">
        <v>600</v>
      </c>
      <c r="V89" s="10">
        <v>0</v>
      </c>
      <c r="W89" s="10">
        <v>0</v>
      </c>
      <c r="X89" s="10">
        <f t="shared" si="11"/>
        <v>114877.08</v>
      </c>
      <c r="Y89" s="10">
        <f t="shared" si="11"/>
        <v>6586.5599999999995</v>
      </c>
      <c r="Z89" s="10">
        <f t="shared" si="11"/>
        <v>4163.76</v>
      </c>
      <c r="AA89" s="10">
        <v>0</v>
      </c>
      <c r="AB89" s="10">
        <f t="shared" si="13"/>
        <v>5301.6</v>
      </c>
      <c r="AC89" s="10">
        <f t="shared" si="14"/>
        <v>16955.150000000001</v>
      </c>
      <c r="AD89" s="10">
        <f t="shared" si="15"/>
        <v>1695.5150000000001</v>
      </c>
      <c r="AE89" s="10">
        <f t="shared" si="19"/>
        <v>5086.5450000000001</v>
      </c>
      <c r="AF89" s="10">
        <f t="shared" si="16"/>
        <v>21363.488999999998</v>
      </c>
      <c r="AG89" s="10">
        <f t="shared" si="17"/>
        <v>3662.3123999999998</v>
      </c>
      <c r="AH89" s="10">
        <f t="shared" si="21"/>
        <v>8400</v>
      </c>
      <c r="AI89" s="10">
        <f t="shared" si="18"/>
        <v>2441.5416</v>
      </c>
      <c r="AJ89" s="10">
        <v>7200</v>
      </c>
      <c r="AK89" s="10">
        <v>0</v>
      </c>
      <c r="AL89" s="10">
        <v>0</v>
      </c>
      <c r="AM89" s="10">
        <v>0</v>
      </c>
      <c r="AN89" s="10">
        <f t="shared" si="12"/>
        <v>197733.55300000001</v>
      </c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2"/>
      <c r="HL89" s="12"/>
      <c r="HM89" s="12"/>
      <c r="HN89" s="12"/>
      <c r="HO89" s="12"/>
      <c r="HP89" s="12"/>
      <c r="HQ89" s="12"/>
      <c r="HR89" s="12"/>
      <c r="HS89" s="12"/>
      <c r="HT89" s="12"/>
      <c r="HU89" s="12"/>
      <c r="HV89" s="12"/>
      <c r="HW89" s="12"/>
      <c r="HX89" s="12"/>
      <c r="HY89" s="12"/>
      <c r="HZ89" s="12"/>
      <c r="IA89" s="12"/>
      <c r="IB89" s="12"/>
      <c r="IC89" s="12"/>
      <c r="ID89" s="12"/>
      <c r="IE89" s="12"/>
      <c r="IF89" s="12"/>
      <c r="IG89" s="12"/>
      <c r="IH89" s="12"/>
      <c r="II89" s="12"/>
      <c r="IJ89" s="12"/>
      <c r="IK89" s="12"/>
      <c r="IL89" s="12"/>
      <c r="IM89" s="12"/>
      <c r="IN89" s="12"/>
    </row>
    <row r="90" spans="1:248" s="13" customFormat="1" ht="12.75" thickBot="1">
      <c r="A90" s="1">
        <f t="shared" si="20"/>
        <v>81</v>
      </c>
      <c r="B90" s="90">
        <v>10</v>
      </c>
      <c r="C90" s="91">
        <v>40</v>
      </c>
      <c r="D90" s="92">
        <v>234</v>
      </c>
      <c r="E90" s="91">
        <v>332</v>
      </c>
      <c r="F90" s="5">
        <v>1</v>
      </c>
      <c r="G90" s="14" t="s">
        <v>168</v>
      </c>
      <c r="H90" s="7" t="s">
        <v>267</v>
      </c>
      <c r="I90" s="8">
        <v>36220</v>
      </c>
      <c r="J90" s="1">
        <v>1</v>
      </c>
      <c r="K90" s="1">
        <v>40</v>
      </c>
      <c r="L90" s="1" t="s">
        <v>283</v>
      </c>
      <c r="M90" s="7" t="s">
        <v>306</v>
      </c>
      <c r="N90" s="1">
        <v>1</v>
      </c>
      <c r="O90" s="9" t="s">
        <v>317</v>
      </c>
      <c r="P90" s="10">
        <v>9573.09</v>
      </c>
      <c r="Q90" s="10">
        <v>548.88</v>
      </c>
      <c r="R90" s="10">
        <v>346.98</v>
      </c>
      <c r="S90" s="10">
        <v>0</v>
      </c>
      <c r="T90" s="10">
        <v>441.8</v>
      </c>
      <c r="U90" s="11">
        <v>600</v>
      </c>
      <c r="V90" s="10">
        <v>0</v>
      </c>
      <c r="W90" s="10">
        <v>0</v>
      </c>
      <c r="X90" s="10">
        <f t="shared" si="11"/>
        <v>114877.08</v>
      </c>
      <c r="Y90" s="10">
        <f t="shared" si="11"/>
        <v>6586.5599999999995</v>
      </c>
      <c r="Z90" s="10">
        <f t="shared" si="11"/>
        <v>4163.76</v>
      </c>
      <c r="AA90" s="10">
        <v>0</v>
      </c>
      <c r="AB90" s="10">
        <f t="shared" si="13"/>
        <v>5301.6</v>
      </c>
      <c r="AC90" s="10">
        <f t="shared" si="14"/>
        <v>16955.150000000001</v>
      </c>
      <c r="AD90" s="10">
        <f t="shared" si="15"/>
        <v>1695.5150000000001</v>
      </c>
      <c r="AE90" s="10">
        <f t="shared" si="19"/>
        <v>5086.5450000000001</v>
      </c>
      <c r="AF90" s="10">
        <f t="shared" si="16"/>
        <v>21363.488999999998</v>
      </c>
      <c r="AG90" s="10">
        <f t="shared" si="17"/>
        <v>3662.3123999999998</v>
      </c>
      <c r="AH90" s="10">
        <f t="shared" si="21"/>
        <v>8400</v>
      </c>
      <c r="AI90" s="10">
        <f t="shared" si="18"/>
        <v>2441.5416</v>
      </c>
      <c r="AJ90" s="10">
        <v>7200</v>
      </c>
      <c r="AK90" s="10">
        <v>0</v>
      </c>
      <c r="AL90" s="10">
        <v>0</v>
      </c>
      <c r="AM90" s="10">
        <v>0</v>
      </c>
      <c r="AN90" s="10">
        <f t="shared" si="12"/>
        <v>197733.55300000001</v>
      </c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  <c r="HW90" s="12"/>
      <c r="HX90" s="12"/>
      <c r="HY90" s="12"/>
      <c r="HZ90" s="12"/>
      <c r="IA90" s="12"/>
      <c r="IB90" s="12"/>
      <c r="IC90" s="12"/>
      <c r="ID90" s="12"/>
      <c r="IE90" s="12"/>
      <c r="IF90" s="12"/>
      <c r="IG90" s="12"/>
      <c r="IH90" s="12"/>
      <c r="II90" s="12"/>
      <c r="IJ90" s="12"/>
      <c r="IK90" s="12"/>
      <c r="IL90" s="12"/>
      <c r="IM90" s="12"/>
      <c r="IN90" s="12"/>
    </row>
    <row r="91" spans="1:248" s="13" customFormat="1" ht="12.75" thickBot="1">
      <c r="A91" s="1">
        <f t="shared" si="20"/>
        <v>82</v>
      </c>
      <c r="B91" s="90">
        <v>10</v>
      </c>
      <c r="C91" s="91">
        <v>40</v>
      </c>
      <c r="D91" s="92">
        <v>234</v>
      </c>
      <c r="E91" s="91">
        <v>332</v>
      </c>
      <c r="F91" s="5">
        <v>1</v>
      </c>
      <c r="G91" s="14" t="s">
        <v>169</v>
      </c>
      <c r="H91" s="7" t="s">
        <v>268</v>
      </c>
      <c r="I91" s="8">
        <v>37347</v>
      </c>
      <c r="J91" s="1">
        <v>1</v>
      </c>
      <c r="K91" s="1">
        <v>40</v>
      </c>
      <c r="L91" s="1" t="s">
        <v>283</v>
      </c>
      <c r="M91" s="7" t="s">
        <v>305</v>
      </c>
      <c r="N91" s="1">
        <v>1</v>
      </c>
      <c r="O91" s="9" t="s">
        <v>317</v>
      </c>
      <c r="P91" s="10">
        <v>9573.09</v>
      </c>
      <c r="Q91" s="10">
        <v>548.88</v>
      </c>
      <c r="R91" s="10">
        <v>346.98</v>
      </c>
      <c r="S91" s="10">
        <v>0</v>
      </c>
      <c r="T91" s="10">
        <v>353.44</v>
      </c>
      <c r="U91" s="11">
        <v>600</v>
      </c>
      <c r="V91" s="10">
        <v>0</v>
      </c>
      <c r="W91" s="10">
        <v>0</v>
      </c>
      <c r="X91" s="10">
        <f t="shared" si="11"/>
        <v>114877.08</v>
      </c>
      <c r="Y91" s="10">
        <f t="shared" si="11"/>
        <v>6586.5599999999995</v>
      </c>
      <c r="Z91" s="10">
        <f t="shared" si="11"/>
        <v>4163.76</v>
      </c>
      <c r="AA91" s="10">
        <v>0</v>
      </c>
      <c r="AB91" s="10">
        <f t="shared" si="13"/>
        <v>4241.28</v>
      </c>
      <c r="AC91" s="10">
        <f t="shared" si="14"/>
        <v>16955.150000000001</v>
      </c>
      <c r="AD91" s="10">
        <f t="shared" si="15"/>
        <v>1695.5150000000001</v>
      </c>
      <c r="AE91" s="10">
        <f t="shared" si="19"/>
        <v>5086.5450000000001</v>
      </c>
      <c r="AF91" s="10">
        <f t="shared" si="16"/>
        <v>21363.488999999998</v>
      </c>
      <c r="AG91" s="10">
        <f t="shared" si="17"/>
        <v>3662.3123999999998</v>
      </c>
      <c r="AH91" s="10">
        <f t="shared" si="21"/>
        <v>8400</v>
      </c>
      <c r="AI91" s="10">
        <f t="shared" si="18"/>
        <v>2441.5416</v>
      </c>
      <c r="AJ91" s="10">
        <v>7200</v>
      </c>
      <c r="AK91" s="10">
        <v>0</v>
      </c>
      <c r="AL91" s="10">
        <v>0</v>
      </c>
      <c r="AM91" s="10">
        <v>0</v>
      </c>
      <c r="AN91" s="10">
        <f t="shared" si="12"/>
        <v>196673.23300000001</v>
      </c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  <c r="HT91" s="12"/>
      <c r="HU91" s="12"/>
      <c r="HV91" s="12"/>
      <c r="HW91" s="12"/>
      <c r="HX91" s="12"/>
      <c r="HY91" s="12"/>
      <c r="HZ91" s="12"/>
      <c r="IA91" s="12"/>
      <c r="IB91" s="12"/>
      <c r="IC91" s="12"/>
      <c r="ID91" s="12"/>
      <c r="IE91" s="12"/>
      <c r="IF91" s="12"/>
      <c r="IG91" s="12"/>
      <c r="IH91" s="12"/>
      <c r="II91" s="12"/>
      <c r="IJ91" s="12"/>
      <c r="IK91" s="12"/>
      <c r="IL91" s="12"/>
      <c r="IM91" s="12"/>
      <c r="IN91" s="12"/>
    </row>
    <row r="92" spans="1:248" s="13" customFormat="1" ht="12.75" thickBot="1">
      <c r="A92" s="1">
        <f t="shared" si="20"/>
        <v>83</v>
      </c>
      <c r="B92" s="90">
        <v>10</v>
      </c>
      <c r="C92" s="91">
        <v>40</v>
      </c>
      <c r="D92" s="92">
        <v>234</v>
      </c>
      <c r="E92" s="91">
        <v>332</v>
      </c>
      <c r="F92" s="5">
        <v>1</v>
      </c>
      <c r="G92" s="14" t="s">
        <v>170</v>
      </c>
      <c r="H92" s="7" t="s">
        <v>269</v>
      </c>
      <c r="I92" s="8">
        <v>37347</v>
      </c>
      <c r="J92" s="1">
        <v>1</v>
      </c>
      <c r="K92" s="1">
        <v>40</v>
      </c>
      <c r="L92" s="1" t="s">
        <v>283</v>
      </c>
      <c r="M92" s="7" t="s">
        <v>305</v>
      </c>
      <c r="N92" s="1">
        <v>1</v>
      </c>
      <c r="O92" s="9" t="s">
        <v>317</v>
      </c>
      <c r="P92" s="10">
        <v>9573.09</v>
      </c>
      <c r="Q92" s="10">
        <v>548.88</v>
      </c>
      <c r="R92" s="10">
        <v>346.98</v>
      </c>
      <c r="S92" s="10">
        <v>0</v>
      </c>
      <c r="T92" s="10">
        <v>353.44</v>
      </c>
      <c r="U92" s="11">
        <v>600</v>
      </c>
      <c r="V92" s="10">
        <v>0</v>
      </c>
      <c r="W92" s="10">
        <v>0</v>
      </c>
      <c r="X92" s="10">
        <f t="shared" si="11"/>
        <v>114877.08</v>
      </c>
      <c r="Y92" s="10">
        <f t="shared" si="11"/>
        <v>6586.5599999999995</v>
      </c>
      <c r="Z92" s="10">
        <f t="shared" si="11"/>
        <v>4163.76</v>
      </c>
      <c r="AA92" s="10">
        <v>0</v>
      </c>
      <c r="AB92" s="10">
        <f t="shared" si="13"/>
        <v>4241.28</v>
      </c>
      <c r="AC92" s="10">
        <f t="shared" si="14"/>
        <v>16955.150000000001</v>
      </c>
      <c r="AD92" s="10">
        <f t="shared" si="15"/>
        <v>1695.5150000000001</v>
      </c>
      <c r="AE92" s="10">
        <f t="shared" si="19"/>
        <v>5086.5450000000001</v>
      </c>
      <c r="AF92" s="10">
        <f t="shared" si="16"/>
        <v>21363.488999999998</v>
      </c>
      <c r="AG92" s="10">
        <f t="shared" si="17"/>
        <v>3662.3123999999998</v>
      </c>
      <c r="AH92" s="10">
        <f t="shared" si="21"/>
        <v>8400</v>
      </c>
      <c r="AI92" s="10">
        <f t="shared" si="18"/>
        <v>2441.5416</v>
      </c>
      <c r="AJ92" s="10">
        <v>7200</v>
      </c>
      <c r="AK92" s="10">
        <v>0</v>
      </c>
      <c r="AL92" s="10">
        <v>0</v>
      </c>
      <c r="AM92" s="10">
        <v>0</v>
      </c>
      <c r="AN92" s="10">
        <f t="shared" si="12"/>
        <v>196673.23300000001</v>
      </c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2"/>
      <c r="HL92" s="12"/>
      <c r="HM92" s="12"/>
      <c r="HN92" s="12"/>
      <c r="HO92" s="12"/>
      <c r="HP92" s="12"/>
      <c r="HQ92" s="12"/>
      <c r="HR92" s="12"/>
      <c r="HS92" s="12"/>
      <c r="HT92" s="12"/>
      <c r="HU92" s="12"/>
      <c r="HV92" s="12"/>
      <c r="HW92" s="12"/>
      <c r="HX92" s="12"/>
      <c r="HY92" s="12"/>
      <c r="HZ92" s="12"/>
      <c r="IA92" s="12"/>
      <c r="IB92" s="12"/>
      <c r="IC92" s="12"/>
      <c r="ID92" s="12"/>
      <c r="IE92" s="12"/>
      <c r="IF92" s="12"/>
      <c r="IG92" s="12"/>
      <c r="IH92" s="12"/>
      <c r="II92" s="12"/>
      <c r="IJ92" s="12"/>
      <c r="IK92" s="12"/>
      <c r="IL92" s="12"/>
      <c r="IM92" s="12"/>
      <c r="IN92" s="12"/>
    </row>
    <row r="93" spans="1:248" s="13" customFormat="1">
      <c r="A93" s="1">
        <f t="shared" si="20"/>
        <v>84</v>
      </c>
      <c r="B93" s="90">
        <v>10</v>
      </c>
      <c r="C93" s="91">
        <v>40</v>
      </c>
      <c r="D93" s="92">
        <v>234</v>
      </c>
      <c r="E93" s="91">
        <v>332</v>
      </c>
      <c r="F93" s="5">
        <v>1</v>
      </c>
      <c r="G93" s="93" t="s">
        <v>171</v>
      </c>
      <c r="H93" s="7" t="s">
        <v>270</v>
      </c>
      <c r="I93" s="8">
        <v>37347</v>
      </c>
      <c r="J93" s="1">
        <v>1</v>
      </c>
      <c r="K93" s="1">
        <v>40</v>
      </c>
      <c r="L93" s="1" t="s">
        <v>283</v>
      </c>
      <c r="M93" s="7" t="s">
        <v>305</v>
      </c>
      <c r="N93" s="1">
        <v>1</v>
      </c>
      <c r="O93" s="9" t="s">
        <v>317</v>
      </c>
      <c r="P93" s="10">
        <v>9573.09</v>
      </c>
      <c r="Q93" s="10">
        <v>548.88</v>
      </c>
      <c r="R93" s="10">
        <v>346.98</v>
      </c>
      <c r="S93" s="10">
        <v>0</v>
      </c>
      <c r="T93" s="10">
        <v>353.44</v>
      </c>
      <c r="U93" s="11">
        <v>600</v>
      </c>
      <c r="V93" s="10">
        <v>0</v>
      </c>
      <c r="W93" s="10">
        <v>0</v>
      </c>
      <c r="X93" s="10">
        <f t="shared" si="11"/>
        <v>114877.08</v>
      </c>
      <c r="Y93" s="10">
        <f t="shared" si="11"/>
        <v>6586.5599999999995</v>
      </c>
      <c r="Z93" s="10">
        <f t="shared" si="11"/>
        <v>4163.76</v>
      </c>
      <c r="AA93" s="10">
        <v>0</v>
      </c>
      <c r="AB93" s="10">
        <f t="shared" si="13"/>
        <v>4241.28</v>
      </c>
      <c r="AC93" s="10">
        <f t="shared" si="14"/>
        <v>16955.150000000001</v>
      </c>
      <c r="AD93" s="10">
        <f t="shared" si="15"/>
        <v>1695.5150000000001</v>
      </c>
      <c r="AE93" s="10">
        <f t="shared" si="19"/>
        <v>5086.5450000000001</v>
      </c>
      <c r="AF93" s="10">
        <f t="shared" si="16"/>
        <v>21363.488999999998</v>
      </c>
      <c r="AG93" s="10">
        <f t="shared" si="17"/>
        <v>3662.3123999999998</v>
      </c>
      <c r="AH93" s="10">
        <f t="shared" si="21"/>
        <v>8400</v>
      </c>
      <c r="AI93" s="10">
        <f t="shared" si="18"/>
        <v>2441.5416</v>
      </c>
      <c r="AJ93" s="10">
        <v>7200</v>
      </c>
      <c r="AK93" s="10">
        <v>0</v>
      </c>
      <c r="AL93" s="10">
        <v>0</v>
      </c>
      <c r="AM93" s="10">
        <v>0</v>
      </c>
      <c r="AN93" s="10">
        <f t="shared" si="12"/>
        <v>196673.23300000001</v>
      </c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  <c r="HZ93" s="12"/>
      <c r="IA93" s="12"/>
      <c r="IB93" s="12"/>
      <c r="IC93" s="12"/>
      <c r="ID93" s="12"/>
      <c r="IE93" s="12"/>
      <c r="IF93" s="12"/>
      <c r="IG93" s="12"/>
      <c r="IH93" s="12"/>
      <c r="II93" s="12"/>
      <c r="IJ93" s="12"/>
      <c r="IK93" s="12"/>
      <c r="IL93" s="12"/>
      <c r="IM93" s="12"/>
      <c r="IN93" s="12"/>
    </row>
    <row r="94" spans="1:248" s="13" customFormat="1">
      <c r="A94" s="1">
        <f t="shared" si="20"/>
        <v>85</v>
      </c>
      <c r="B94" s="90">
        <v>10</v>
      </c>
      <c r="C94" s="91">
        <v>40</v>
      </c>
      <c r="D94" s="92">
        <v>234</v>
      </c>
      <c r="E94" s="91">
        <v>332</v>
      </c>
      <c r="F94" s="5">
        <v>1</v>
      </c>
      <c r="G94" s="16" t="s">
        <v>104</v>
      </c>
      <c r="H94" s="21" t="s">
        <v>202</v>
      </c>
      <c r="I94" s="22">
        <v>42552</v>
      </c>
      <c r="J94" s="23">
        <v>1</v>
      </c>
      <c r="K94" s="23">
        <v>40</v>
      </c>
      <c r="L94" s="23" t="s">
        <v>283</v>
      </c>
      <c r="M94" s="21" t="s">
        <v>363</v>
      </c>
      <c r="N94" s="23">
        <v>1</v>
      </c>
      <c r="O94" s="21" t="s">
        <v>317</v>
      </c>
      <c r="P94" s="10">
        <v>9573.09</v>
      </c>
      <c r="Q94" s="10">
        <v>548.86</v>
      </c>
      <c r="R94" s="10">
        <v>346.98</v>
      </c>
      <c r="S94" s="10">
        <v>0</v>
      </c>
      <c r="T94" s="10">
        <v>0</v>
      </c>
      <c r="U94" s="10">
        <v>600</v>
      </c>
      <c r="V94" s="10">
        <v>0</v>
      </c>
      <c r="W94" s="10">
        <v>0</v>
      </c>
      <c r="X94" s="10">
        <f t="shared" ref="X94:Z107" si="22">P94*12</f>
        <v>114877.08</v>
      </c>
      <c r="Y94" s="10">
        <f t="shared" si="22"/>
        <v>6586.32</v>
      </c>
      <c r="Z94" s="10">
        <f t="shared" si="22"/>
        <v>4163.76</v>
      </c>
      <c r="AA94" s="10">
        <v>0</v>
      </c>
      <c r="AB94" s="10">
        <f t="shared" si="13"/>
        <v>0</v>
      </c>
      <c r="AC94" s="10">
        <f>((P94+U94)/30)*50</f>
        <v>16955.150000000001</v>
      </c>
      <c r="AD94" s="10">
        <f>((P94+U94)/30)*5</f>
        <v>1695.5150000000001</v>
      </c>
      <c r="AE94" s="10">
        <f>((P94+U94)/30)*15</f>
        <v>5086.5450000000001</v>
      </c>
      <c r="AF94" s="10">
        <f>((P94+U94)*0.175)*12</f>
        <v>21363.488999999998</v>
      </c>
      <c r="AG94" s="10">
        <f>((P94+U94)*0.03)*12</f>
        <v>3662.3123999999998</v>
      </c>
      <c r="AH94" s="10">
        <f t="shared" si="21"/>
        <v>8400</v>
      </c>
      <c r="AI94" s="10">
        <f>((P94+U94)*0.02)*12</f>
        <v>2441.5416</v>
      </c>
      <c r="AJ94" s="10">
        <f>600*12</f>
        <v>7200</v>
      </c>
      <c r="AK94" s="10">
        <v>0</v>
      </c>
      <c r="AL94" s="10">
        <v>0</v>
      </c>
      <c r="AM94" s="10">
        <v>0</v>
      </c>
      <c r="AN94" s="10">
        <f t="shared" ref="AN94:AN107" si="23">+SUM(X94:AM94)</f>
        <v>192431.71300000002</v>
      </c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</row>
    <row r="95" spans="1:248" s="13" customFormat="1">
      <c r="A95" s="1">
        <f t="shared" si="20"/>
        <v>86</v>
      </c>
      <c r="B95" s="90">
        <v>10</v>
      </c>
      <c r="C95" s="91">
        <v>40</v>
      </c>
      <c r="D95" s="92">
        <v>234</v>
      </c>
      <c r="E95" s="91">
        <v>332</v>
      </c>
      <c r="F95" s="91">
        <v>2</v>
      </c>
      <c r="G95" s="16" t="s">
        <v>172</v>
      </c>
      <c r="H95" s="21" t="s">
        <v>271</v>
      </c>
      <c r="I95" s="22">
        <v>37530</v>
      </c>
      <c r="J95" s="23">
        <v>6</v>
      </c>
      <c r="K95" s="23">
        <v>40</v>
      </c>
      <c r="L95" s="23" t="s">
        <v>283</v>
      </c>
      <c r="M95" s="21" t="s">
        <v>312</v>
      </c>
      <c r="N95" s="23">
        <v>1</v>
      </c>
      <c r="O95" s="21" t="s">
        <v>317</v>
      </c>
      <c r="P95" s="10">
        <v>12037.6</v>
      </c>
      <c r="Q95" s="10">
        <v>713.24</v>
      </c>
      <c r="R95" s="10">
        <v>533.21</v>
      </c>
      <c r="S95" s="10">
        <v>0</v>
      </c>
      <c r="T95" s="10">
        <v>353.44</v>
      </c>
      <c r="U95" s="10">
        <v>600</v>
      </c>
      <c r="V95" s="10">
        <v>0</v>
      </c>
      <c r="W95" s="10">
        <v>0</v>
      </c>
      <c r="X95" s="10">
        <f t="shared" si="22"/>
        <v>144451.20000000001</v>
      </c>
      <c r="Y95" s="10">
        <f t="shared" si="22"/>
        <v>8558.880000000001</v>
      </c>
      <c r="Z95" s="10">
        <f t="shared" si="22"/>
        <v>6398.52</v>
      </c>
      <c r="AA95" s="10">
        <v>0</v>
      </c>
      <c r="AB95" s="10">
        <f t="shared" si="13"/>
        <v>4241.28</v>
      </c>
      <c r="AC95" s="10">
        <f t="shared" ref="AC95:AC107" si="24">((P95+U95)/30)*50</f>
        <v>21062.666666666668</v>
      </c>
      <c r="AD95" s="10">
        <f t="shared" ref="AD95:AD107" si="25">((P95+U95)/30)*5</f>
        <v>2106.2666666666664</v>
      </c>
      <c r="AE95" s="10">
        <f t="shared" ref="AE95:AE107" si="26">((P95+U95)/30)*15</f>
        <v>6318.8</v>
      </c>
      <c r="AF95" s="10">
        <f t="shared" ref="AF95:AF107" si="27">((P95+U95)*0.175)*12</f>
        <v>26538.959999999999</v>
      </c>
      <c r="AG95" s="10">
        <f t="shared" ref="AG95:AG107" si="28">((P95+U95)*0.03)*12</f>
        <v>4549.5360000000001</v>
      </c>
      <c r="AH95" s="10">
        <f t="shared" si="21"/>
        <v>8400</v>
      </c>
      <c r="AI95" s="10">
        <f t="shared" ref="AI95:AI107" si="29">((P95+U95)*0.02)*12</f>
        <v>3033.0240000000003</v>
      </c>
      <c r="AJ95" s="10">
        <f t="shared" ref="AJ95:AJ97" si="30">600*12</f>
        <v>7200</v>
      </c>
      <c r="AK95" s="10">
        <v>0</v>
      </c>
      <c r="AL95" s="10">
        <v>0</v>
      </c>
      <c r="AM95" s="10">
        <v>0</v>
      </c>
      <c r="AN95" s="10">
        <f t="shared" si="23"/>
        <v>242859.1333333333</v>
      </c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  <c r="HZ95" s="12"/>
      <c r="IA95" s="12"/>
      <c r="IB95" s="12"/>
      <c r="IC95" s="12"/>
      <c r="ID95" s="12"/>
      <c r="IE95" s="12"/>
      <c r="IF95" s="12"/>
      <c r="IG95" s="12"/>
      <c r="IH95" s="12"/>
      <c r="II95" s="12"/>
      <c r="IJ95" s="12"/>
      <c r="IK95" s="12"/>
      <c r="IL95" s="12"/>
      <c r="IM95" s="12"/>
      <c r="IN95" s="12"/>
    </row>
    <row r="96" spans="1:248" s="13" customFormat="1">
      <c r="A96" s="1">
        <f t="shared" si="20"/>
        <v>87</v>
      </c>
      <c r="B96" s="90">
        <v>10</v>
      </c>
      <c r="C96" s="91">
        <v>40</v>
      </c>
      <c r="D96" s="92">
        <v>234</v>
      </c>
      <c r="E96" s="91">
        <v>332</v>
      </c>
      <c r="F96" s="91">
        <v>2</v>
      </c>
      <c r="G96" s="16" t="s">
        <v>173</v>
      </c>
      <c r="H96" s="21" t="s">
        <v>272</v>
      </c>
      <c r="I96" s="22">
        <v>36251</v>
      </c>
      <c r="J96" s="23">
        <v>3</v>
      </c>
      <c r="K96" s="23">
        <v>40</v>
      </c>
      <c r="L96" s="23" t="s">
        <v>283</v>
      </c>
      <c r="M96" s="21" t="s">
        <v>313</v>
      </c>
      <c r="N96" s="23">
        <v>1</v>
      </c>
      <c r="O96" s="21" t="s">
        <v>317</v>
      </c>
      <c r="P96" s="10">
        <v>10714.85</v>
      </c>
      <c r="Q96" s="10">
        <v>591.04</v>
      </c>
      <c r="R96" s="10">
        <v>379.12</v>
      </c>
      <c r="S96" s="10">
        <v>0</v>
      </c>
      <c r="T96" s="10">
        <v>441.8</v>
      </c>
      <c r="U96" s="10">
        <v>600</v>
      </c>
      <c r="V96" s="10">
        <v>0</v>
      </c>
      <c r="W96" s="10">
        <v>0</v>
      </c>
      <c r="X96" s="10">
        <f t="shared" si="22"/>
        <v>128578.20000000001</v>
      </c>
      <c r="Y96" s="10">
        <f t="shared" si="22"/>
        <v>7092.48</v>
      </c>
      <c r="Z96" s="10">
        <f t="shared" si="22"/>
        <v>4549.4400000000005</v>
      </c>
      <c r="AA96" s="10">
        <v>0</v>
      </c>
      <c r="AB96" s="10">
        <f t="shared" si="13"/>
        <v>5301.6</v>
      </c>
      <c r="AC96" s="10">
        <f t="shared" si="24"/>
        <v>18858.083333333336</v>
      </c>
      <c r="AD96" s="10">
        <f t="shared" si="25"/>
        <v>1885.8083333333334</v>
      </c>
      <c r="AE96" s="10">
        <f t="shared" si="26"/>
        <v>5657.4250000000002</v>
      </c>
      <c r="AF96" s="10">
        <f t="shared" si="27"/>
        <v>23761.184999999998</v>
      </c>
      <c r="AG96" s="10">
        <f t="shared" si="28"/>
        <v>4073.3459999999995</v>
      </c>
      <c r="AH96" s="10">
        <f t="shared" si="21"/>
        <v>8400</v>
      </c>
      <c r="AI96" s="10">
        <f t="shared" si="29"/>
        <v>2715.5640000000003</v>
      </c>
      <c r="AJ96" s="10">
        <f t="shared" si="30"/>
        <v>7200</v>
      </c>
      <c r="AK96" s="10">
        <v>0</v>
      </c>
      <c r="AL96" s="10">
        <v>0</v>
      </c>
      <c r="AM96" s="10">
        <v>0</v>
      </c>
      <c r="AN96" s="10">
        <f t="shared" si="23"/>
        <v>218073.13166666668</v>
      </c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  <c r="HZ96" s="12"/>
      <c r="IA96" s="12"/>
      <c r="IB96" s="12"/>
      <c r="IC96" s="12"/>
      <c r="ID96" s="12"/>
      <c r="IE96" s="12"/>
      <c r="IF96" s="12"/>
      <c r="IG96" s="12"/>
      <c r="IH96" s="12"/>
      <c r="II96" s="12"/>
      <c r="IJ96" s="12"/>
      <c r="IK96" s="12"/>
      <c r="IL96" s="12"/>
      <c r="IM96" s="12"/>
      <c r="IN96" s="12"/>
    </row>
    <row r="97" spans="1:254" s="13" customFormat="1">
      <c r="A97" s="1">
        <f t="shared" si="20"/>
        <v>88</v>
      </c>
      <c r="B97" s="90">
        <v>10</v>
      </c>
      <c r="C97" s="91">
        <v>40</v>
      </c>
      <c r="D97" s="92">
        <v>234</v>
      </c>
      <c r="E97" s="91">
        <v>332</v>
      </c>
      <c r="F97" s="91">
        <v>2</v>
      </c>
      <c r="G97" s="16" t="s">
        <v>174</v>
      </c>
      <c r="H97" s="21" t="s">
        <v>273</v>
      </c>
      <c r="I97" s="22">
        <v>39083</v>
      </c>
      <c r="J97" s="23">
        <v>3</v>
      </c>
      <c r="K97" s="23">
        <v>40</v>
      </c>
      <c r="L97" s="23" t="s">
        <v>283</v>
      </c>
      <c r="M97" s="21" t="s">
        <v>313</v>
      </c>
      <c r="N97" s="23">
        <v>1</v>
      </c>
      <c r="O97" s="21" t="s">
        <v>317</v>
      </c>
      <c r="P97" s="10">
        <v>10714.85</v>
      </c>
      <c r="Q97" s="10">
        <v>591.04</v>
      </c>
      <c r="R97" s="10">
        <v>379.12</v>
      </c>
      <c r="S97" s="10">
        <v>0</v>
      </c>
      <c r="T97" s="10">
        <v>265.08</v>
      </c>
      <c r="U97" s="10">
        <v>600</v>
      </c>
      <c r="V97" s="10">
        <v>0</v>
      </c>
      <c r="W97" s="10">
        <v>0</v>
      </c>
      <c r="X97" s="10">
        <f t="shared" si="22"/>
        <v>128578.20000000001</v>
      </c>
      <c r="Y97" s="10">
        <f t="shared" si="22"/>
        <v>7092.48</v>
      </c>
      <c r="Z97" s="10">
        <f t="shared" si="22"/>
        <v>4549.4400000000005</v>
      </c>
      <c r="AA97" s="10">
        <v>0</v>
      </c>
      <c r="AB97" s="10">
        <f t="shared" si="13"/>
        <v>3180.96</v>
      </c>
      <c r="AC97" s="10">
        <f t="shared" si="24"/>
        <v>18858.083333333336</v>
      </c>
      <c r="AD97" s="10">
        <f t="shared" si="25"/>
        <v>1885.8083333333334</v>
      </c>
      <c r="AE97" s="10">
        <f t="shared" si="26"/>
        <v>5657.4250000000002</v>
      </c>
      <c r="AF97" s="10">
        <f t="shared" si="27"/>
        <v>23761.184999999998</v>
      </c>
      <c r="AG97" s="10">
        <f t="shared" si="28"/>
        <v>4073.3459999999995</v>
      </c>
      <c r="AH97" s="10">
        <f t="shared" si="21"/>
        <v>8400</v>
      </c>
      <c r="AI97" s="10">
        <f t="shared" si="29"/>
        <v>2715.5640000000003</v>
      </c>
      <c r="AJ97" s="10">
        <f t="shared" si="30"/>
        <v>7200</v>
      </c>
      <c r="AK97" s="10">
        <v>0</v>
      </c>
      <c r="AL97" s="10">
        <v>0</v>
      </c>
      <c r="AM97" s="10">
        <v>0</v>
      </c>
      <c r="AN97" s="10">
        <f t="shared" si="23"/>
        <v>215952.49166666667</v>
      </c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</row>
    <row r="98" spans="1:254" s="13" customFormat="1">
      <c r="A98" s="1">
        <f t="shared" si="20"/>
        <v>89</v>
      </c>
      <c r="B98" s="90">
        <v>10</v>
      </c>
      <c r="C98" s="91">
        <v>40</v>
      </c>
      <c r="D98" s="92">
        <v>234</v>
      </c>
      <c r="E98" s="91">
        <v>332</v>
      </c>
      <c r="F98" s="91">
        <v>2</v>
      </c>
      <c r="G98" s="16" t="s">
        <v>175</v>
      </c>
      <c r="H98" s="21" t="s">
        <v>321</v>
      </c>
      <c r="I98" s="22">
        <v>39829</v>
      </c>
      <c r="J98" s="23">
        <v>1</v>
      </c>
      <c r="K98" s="23">
        <v>30</v>
      </c>
      <c r="L98" s="23" t="s">
        <v>283</v>
      </c>
      <c r="M98" s="21" t="s">
        <v>314</v>
      </c>
      <c r="N98" s="23">
        <v>1</v>
      </c>
      <c r="O98" s="21" t="s">
        <v>317</v>
      </c>
      <c r="P98" s="10">
        <v>7730</v>
      </c>
      <c r="Q98" s="10">
        <v>538.5</v>
      </c>
      <c r="R98" s="10">
        <v>335.5</v>
      </c>
      <c r="S98" s="10">
        <v>0</v>
      </c>
      <c r="T98" s="10">
        <v>265.08</v>
      </c>
      <c r="U98" s="10">
        <v>450</v>
      </c>
      <c r="V98" s="10">
        <v>0</v>
      </c>
      <c r="W98" s="10">
        <v>0</v>
      </c>
      <c r="X98" s="10">
        <f t="shared" si="22"/>
        <v>92760</v>
      </c>
      <c r="Y98" s="10">
        <f t="shared" si="22"/>
        <v>6462</v>
      </c>
      <c r="Z98" s="10">
        <f t="shared" si="22"/>
        <v>4026</v>
      </c>
      <c r="AA98" s="10">
        <v>0</v>
      </c>
      <c r="AB98" s="10">
        <f t="shared" si="13"/>
        <v>3180.96</v>
      </c>
      <c r="AC98" s="10">
        <f t="shared" si="24"/>
        <v>13633.333333333334</v>
      </c>
      <c r="AD98" s="10">
        <f t="shared" si="25"/>
        <v>1363.3333333333335</v>
      </c>
      <c r="AE98" s="10">
        <f t="shared" si="26"/>
        <v>4090.0000000000005</v>
      </c>
      <c r="AF98" s="10">
        <f t="shared" si="27"/>
        <v>17178</v>
      </c>
      <c r="AG98" s="10">
        <f t="shared" si="28"/>
        <v>2944.7999999999997</v>
      </c>
      <c r="AH98" s="10">
        <f>(650)*12</f>
        <v>7800</v>
      </c>
      <c r="AI98" s="10">
        <f t="shared" si="29"/>
        <v>1963.1999999999998</v>
      </c>
      <c r="AJ98" s="10">
        <f>450*12</f>
        <v>5400</v>
      </c>
      <c r="AK98" s="10">
        <v>0</v>
      </c>
      <c r="AL98" s="10">
        <v>0</v>
      </c>
      <c r="AM98" s="10">
        <v>0</v>
      </c>
      <c r="AN98" s="10">
        <f t="shared" si="23"/>
        <v>160801.62666666665</v>
      </c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</row>
    <row r="99" spans="1:254" s="13" customFormat="1">
      <c r="A99" s="1">
        <f t="shared" si="20"/>
        <v>90</v>
      </c>
      <c r="B99" s="2">
        <v>10</v>
      </c>
      <c r="C99" s="3">
        <v>40</v>
      </c>
      <c r="D99" s="4">
        <v>234</v>
      </c>
      <c r="E99" s="3">
        <v>332</v>
      </c>
      <c r="F99" s="91">
        <v>2</v>
      </c>
      <c r="G99" s="20" t="s">
        <v>176</v>
      </c>
      <c r="H99" s="21" t="s">
        <v>274</v>
      </c>
      <c r="I99" s="22">
        <v>39829</v>
      </c>
      <c r="J99" s="23">
        <v>1</v>
      </c>
      <c r="K99" s="23">
        <v>30</v>
      </c>
      <c r="L99" s="23" t="s">
        <v>283</v>
      </c>
      <c r="M99" s="21" t="s">
        <v>314</v>
      </c>
      <c r="N99" s="23">
        <v>1</v>
      </c>
      <c r="O99" s="21" t="s">
        <v>317</v>
      </c>
      <c r="P99" s="10">
        <v>7730</v>
      </c>
      <c r="Q99" s="10">
        <v>538.5</v>
      </c>
      <c r="R99" s="10">
        <v>335.5</v>
      </c>
      <c r="S99" s="10">
        <v>0</v>
      </c>
      <c r="T99" s="10">
        <v>265.08</v>
      </c>
      <c r="U99" s="10">
        <v>450</v>
      </c>
      <c r="V99" s="10">
        <v>0</v>
      </c>
      <c r="W99" s="10">
        <v>0</v>
      </c>
      <c r="X99" s="10">
        <f t="shared" si="22"/>
        <v>92760</v>
      </c>
      <c r="Y99" s="10">
        <f t="shared" si="22"/>
        <v>6462</v>
      </c>
      <c r="Z99" s="10">
        <f t="shared" si="22"/>
        <v>4026</v>
      </c>
      <c r="AA99" s="10">
        <v>0</v>
      </c>
      <c r="AB99" s="10">
        <f t="shared" si="13"/>
        <v>3180.96</v>
      </c>
      <c r="AC99" s="10">
        <f t="shared" si="24"/>
        <v>13633.333333333334</v>
      </c>
      <c r="AD99" s="10">
        <f t="shared" si="25"/>
        <v>1363.3333333333335</v>
      </c>
      <c r="AE99" s="10">
        <f t="shared" si="26"/>
        <v>4090.0000000000005</v>
      </c>
      <c r="AF99" s="10">
        <f t="shared" si="27"/>
        <v>17178</v>
      </c>
      <c r="AG99" s="10">
        <f t="shared" si="28"/>
        <v>2944.7999999999997</v>
      </c>
      <c r="AH99" s="10">
        <f t="shared" ref="AH99:AH107" si="31">(650)*12</f>
        <v>7800</v>
      </c>
      <c r="AI99" s="10">
        <f t="shared" si="29"/>
        <v>1963.1999999999998</v>
      </c>
      <c r="AJ99" s="10">
        <f t="shared" ref="AJ99:AJ107" si="32">450*12</f>
        <v>5400</v>
      </c>
      <c r="AK99" s="10">
        <v>0</v>
      </c>
      <c r="AL99" s="10">
        <v>0</v>
      </c>
      <c r="AM99" s="10">
        <v>0</v>
      </c>
      <c r="AN99" s="10">
        <f t="shared" si="23"/>
        <v>160801.62666666665</v>
      </c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</row>
    <row r="100" spans="1:254" s="13" customFormat="1">
      <c r="A100" s="1">
        <f t="shared" si="20"/>
        <v>91</v>
      </c>
      <c r="B100" s="2">
        <v>10</v>
      </c>
      <c r="C100" s="3">
        <v>40</v>
      </c>
      <c r="D100" s="4">
        <v>234</v>
      </c>
      <c r="E100" s="3">
        <v>332</v>
      </c>
      <c r="F100" s="91">
        <v>2</v>
      </c>
      <c r="G100" s="16" t="s">
        <v>177</v>
      </c>
      <c r="H100" s="21" t="s">
        <v>275</v>
      </c>
      <c r="I100" s="22">
        <v>40179</v>
      </c>
      <c r="J100" s="23">
        <v>1</v>
      </c>
      <c r="K100" s="23">
        <v>30</v>
      </c>
      <c r="L100" s="23" t="s">
        <v>283</v>
      </c>
      <c r="M100" s="21" t="s">
        <v>314</v>
      </c>
      <c r="N100" s="23">
        <v>1</v>
      </c>
      <c r="O100" s="21" t="s">
        <v>317</v>
      </c>
      <c r="P100" s="10">
        <v>7730</v>
      </c>
      <c r="Q100" s="10">
        <v>538.5</v>
      </c>
      <c r="R100" s="10">
        <v>335.5</v>
      </c>
      <c r="S100" s="10">
        <v>0</v>
      </c>
      <c r="T100" s="10">
        <v>265.08</v>
      </c>
      <c r="U100" s="10">
        <v>450</v>
      </c>
      <c r="V100" s="10">
        <v>0</v>
      </c>
      <c r="W100" s="10">
        <v>0</v>
      </c>
      <c r="X100" s="10">
        <f t="shared" si="22"/>
        <v>92760</v>
      </c>
      <c r="Y100" s="10">
        <f t="shared" si="22"/>
        <v>6462</v>
      </c>
      <c r="Z100" s="10">
        <f t="shared" si="22"/>
        <v>4026</v>
      </c>
      <c r="AA100" s="10">
        <v>0</v>
      </c>
      <c r="AB100" s="10">
        <f t="shared" si="13"/>
        <v>3180.96</v>
      </c>
      <c r="AC100" s="10">
        <f t="shared" si="24"/>
        <v>13633.333333333334</v>
      </c>
      <c r="AD100" s="10">
        <f t="shared" si="25"/>
        <v>1363.3333333333335</v>
      </c>
      <c r="AE100" s="10">
        <f t="shared" si="26"/>
        <v>4090.0000000000005</v>
      </c>
      <c r="AF100" s="10">
        <f t="shared" si="27"/>
        <v>17178</v>
      </c>
      <c r="AG100" s="10">
        <f t="shared" si="28"/>
        <v>2944.7999999999997</v>
      </c>
      <c r="AH100" s="10">
        <f t="shared" si="31"/>
        <v>7800</v>
      </c>
      <c r="AI100" s="10">
        <f t="shared" si="29"/>
        <v>1963.1999999999998</v>
      </c>
      <c r="AJ100" s="10">
        <f t="shared" si="32"/>
        <v>5400</v>
      </c>
      <c r="AK100" s="10">
        <v>0</v>
      </c>
      <c r="AL100" s="10">
        <v>0</v>
      </c>
      <c r="AM100" s="10">
        <v>0</v>
      </c>
      <c r="AN100" s="10">
        <f t="shared" si="23"/>
        <v>160801.62666666665</v>
      </c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  <c r="IG100" s="12"/>
      <c r="IH100" s="12"/>
      <c r="II100" s="12"/>
      <c r="IJ100" s="12"/>
      <c r="IK100" s="12"/>
      <c r="IL100" s="12"/>
      <c r="IM100" s="12"/>
      <c r="IN100" s="12"/>
    </row>
    <row r="101" spans="1:254" s="13" customFormat="1">
      <c r="A101" s="1">
        <f t="shared" si="20"/>
        <v>92</v>
      </c>
      <c r="B101" s="2">
        <v>10</v>
      </c>
      <c r="C101" s="3">
        <v>40</v>
      </c>
      <c r="D101" s="4">
        <v>234</v>
      </c>
      <c r="E101" s="3">
        <v>332</v>
      </c>
      <c r="F101" s="91">
        <v>2</v>
      </c>
      <c r="G101" s="16" t="s">
        <v>178</v>
      </c>
      <c r="H101" s="21" t="s">
        <v>276</v>
      </c>
      <c r="I101" s="22">
        <v>40179</v>
      </c>
      <c r="J101" s="23">
        <v>1</v>
      </c>
      <c r="K101" s="23">
        <v>30</v>
      </c>
      <c r="L101" s="23" t="s">
        <v>283</v>
      </c>
      <c r="M101" s="21" t="s">
        <v>314</v>
      </c>
      <c r="N101" s="23">
        <v>1</v>
      </c>
      <c r="O101" s="21" t="s">
        <v>317</v>
      </c>
      <c r="P101" s="10">
        <v>7730</v>
      </c>
      <c r="Q101" s="10">
        <v>538.5</v>
      </c>
      <c r="R101" s="10">
        <v>335.5</v>
      </c>
      <c r="S101" s="10">
        <v>0</v>
      </c>
      <c r="T101" s="10">
        <v>265.08</v>
      </c>
      <c r="U101" s="10">
        <v>450</v>
      </c>
      <c r="V101" s="10">
        <v>0</v>
      </c>
      <c r="W101" s="10">
        <v>0</v>
      </c>
      <c r="X101" s="10">
        <f t="shared" si="22"/>
        <v>92760</v>
      </c>
      <c r="Y101" s="10">
        <f t="shared" si="22"/>
        <v>6462</v>
      </c>
      <c r="Z101" s="10">
        <f t="shared" si="22"/>
        <v>4026</v>
      </c>
      <c r="AA101" s="10">
        <v>0</v>
      </c>
      <c r="AB101" s="10">
        <f t="shared" si="13"/>
        <v>3180.96</v>
      </c>
      <c r="AC101" s="10">
        <f t="shared" si="24"/>
        <v>13633.333333333334</v>
      </c>
      <c r="AD101" s="10">
        <f t="shared" si="25"/>
        <v>1363.3333333333335</v>
      </c>
      <c r="AE101" s="10">
        <f t="shared" si="26"/>
        <v>4090.0000000000005</v>
      </c>
      <c r="AF101" s="10">
        <f t="shared" si="27"/>
        <v>17178</v>
      </c>
      <c r="AG101" s="10">
        <f t="shared" si="28"/>
        <v>2944.7999999999997</v>
      </c>
      <c r="AH101" s="10">
        <f t="shared" si="31"/>
        <v>7800</v>
      </c>
      <c r="AI101" s="10">
        <f t="shared" si="29"/>
        <v>1963.1999999999998</v>
      </c>
      <c r="AJ101" s="10">
        <f t="shared" si="32"/>
        <v>5400</v>
      </c>
      <c r="AK101" s="10">
        <v>0</v>
      </c>
      <c r="AL101" s="10">
        <v>0</v>
      </c>
      <c r="AM101" s="10">
        <v>0</v>
      </c>
      <c r="AN101" s="10">
        <f t="shared" si="23"/>
        <v>160801.62666666665</v>
      </c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</row>
    <row r="102" spans="1:254" s="13" customFormat="1">
      <c r="A102" s="1">
        <f t="shared" si="20"/>
        <v>93</v>
      </c>
      <c r="B102" s="2">
        <v>10</v>
      </c>
      <c r="C102" s="3">
        <v>40</v>
      </c>
      <c r="D102" s="4">
        <v>234</v>
      </c>
      <c r="E102" s="3">
        <v>332</v>
      </c>
      <c r="F102" s="91">
        <v>2</v>
      </c>
      <c r="G102" s="16" t="s">
        <v>179</v>
      </c>
      <c r="H102" s="21" t="s">
        <v>277</v>
      </c>
      <c r="I102" s="22">
        <v>40179</v>
      </c>
      <c r="J102" s="23">
        <v>1</v>
      </c>
      <c r="K102" s="23">
        <v>30</v>
      </c>
      <c r="L102" s="23" t="s">
        <v>283</v>
      </c>
      <c r="M102" s="21" t="s">
        <v>314</v>
      </c>
      <c r="N102" s="23">
        <v>1</v>
      </c>
      <c r="O102" s="21" t="s">
        <v>317</v>
      </c>
      <c r="P102" s="10">
        <v>7730</v>
      </c>
      <c r="Q102" s="10">
        <v>538.5</v>
      </c>
      <c r="R102" s="10">
        <v>335.5</v>
      </c>
      <c r="S102" s="10">
        <v>0</v>
      </c>
      <c r="T102" s="10">
        <v>265.08</v>
      </c>
      <c r="U102" s="10">
        <v>450</v>
      </c>
      <c r="V102" s="10">
        <v>0</v>
      </c>
      <c r="W102" s="10">
        <v>0</v>
      </c>
      <c r="X102" s="10">
        <f t="shared" si="22"/>
        <v>92760</v>
      </c>
      <c r="Y102" s="10">
        <f t="shared" si="22"/>
        <v>6462</v>
      </c>
      <c r="Z102" s="10">
        <f t="shared" si="22"/>
        <v>4026</v>
      </c>
      <c r="AA102" s="10">
        <v>0</v>
      </c>
      <c r="AB102" s="10">
        <f t="shared" si="13"/>
        <v>3180.96</v>
      </c>
      <c r="AC102" s="10">
        <f t="shared" si="24"/>
        <v>13633.333333333334</v>
      </c>
      <c r="AD102" s="10">
        <f t="shared" si="25"/>
        <v>1363.3333333333335</v>
      </c>
      <c r="AE102" s="10">
        <f t="shared" si="26"/>
        <v>4090.0000000000005</v>
      </c>
      <c r="AF102" s="10">
        <f t="shared" si="27"/>
        <v>17178</v>
      </c>
      <c r="AG102" s="10">
        <f t="shared" si="28"/>
        <v>2944.7999999999997</v>
      </c>
      <c r="AH102" s="10">
        <f t="shared" si="31"/>
        <v>7800</v>
      </c>
      <c r="AI102" s="10">
        <f t="shared" si="29"/>
        <v>1963.1999999999998</v>
      </c>
      <c r="AJ102" s="10">
        <f t="shared" si="32"/>
        <v>5400</v>
      </c>
      <c r="AK102" s="10">
        <v>0</v>
      </c>
      <c r="AL102" s="10">
        <v>0</v>
      </c>
      <c r="AM102" s="10">
        <v>0</v>
      </c>
      <c r="AN102" s="10">
        <f t="shared" si="23"/>
        <v>160801.62666666665</v>
      </c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  <c r="IG102" s="12"/>
      <c r="IH102" s="12"/>
      <c r="II102" s="12"/>
      <c r="IJ102" s="12"/>
      <c r="IK102" s="12"/>
      <c r="IL102" s="12"/>
      <c r="IM102" s="12"/>
      <c r="IN102" s="12"/>
    </row>
    <row r="103" spans="1:254" s="13" customFormat="1">
      <c r="A103" s="1">
        <f t="shared" si="20"/>
        <v>94</v>
      </c>
      <c r="B103" s="2">
        <v>10</v>
      </c>
      <c r="C103" s="3">
        <v>40</v>
      </c>
      <c r="D103" s="4">
        <v>234</v>
      </c>
      <c r="E103" s="3">
        <v>332</v>
      </c>
      <c r="F103" s="91">
        <v>2</v>
      </c>
      <c r="G103" s="16" t="s">
        <v>180</v>
      </c>
      <c r="H103" s="21" t="s">
        <v>278</v>
      </c>
      <c r="I103" s="22">
        <v>40179</v>
      </c>
      <c r="J103" s="23">
        <v>1</v>
      </c>
      <c r="K103" s="23">
        <v>30</v>
      </c>
      <c r="L103" s="23" t="s">
        <v>283</v>
      </c>
      <c r="M103" s="21" t="s">
        <v>314</v>
      </c>
      <c r="N103" s="23">
        <v>1</v>
      </c>
      <c r="O103" s="21" t="s">
        <v>317</v>
      </c>
      <c r="P103" s="10">
        <v>7730</v>
      </c>
      <c r="Q103" s="10">
        <v>538.5</v>
      </c>
      <c r="R103" s="10">
        <v>335.5</v>
      </c>
      <c r="S103" s="10">
        <v>0</v>
      </c>
      <c r="T103" s="10">
        <v>265.08</v>
      </c>
      <c r="U103" s="10">
        <v>450</v>
      </c>
      <c r="V103" s="10">
        <v>0</v>
      </c>
      <c r="W103" s="10">
        <v>0</v>
      </c>
      <c r="X103" s="10">
        <f t="shared" si="22"/>
        <v>92760</v>
      </c>
      <c r="Y103" s="10">
        <f t="shared" si="22"/>
        <v>6462</v>
      </c>
      <c r="Z103" s="10">
        <f t="shared" si="22"/>
        <v>4026</v>
      </c>
      <c r="AA103" s="10">
        <v>0</v>
      </c>
      <c r="AB103" s="10">
        <f t="shared" si="13"/>
        <v>3180.96</v>
      </c>
      <c r="AC103" s="10">
        <f t="shared" si="24"/>
        <v>13633.333333333334</v>
      </c>
      <c r="AD103" s="10">
        <f t="shared" si="25"/>
        <v>1363.3333333333335</v>
      </c>
      <c r="AE103" s="10">
        <f t="shared" si="26"/>
        <v>4090.0000000000005</v>
      </c>
      <c r="AF103" s="10">
        <f t="shared" si="27"/>
        <v>17178</v>
      </c>
      <c r="AG103" s="10">
        <f t="shared" si="28"/>
        <v>2944.7999999999997</v>
      </c>
      <c r="AH103" s="10">
        <f t="shared" si="31"/>
        <v>7800</v>
      </c>
      <c r="AI103" s="10">
        <f t="shared" si="29"/>
        <v>1963.1999999999998</v>
      </c>
      <c r="AJ103" s="10">
        <f t="shared" si="32"/>
        <v>5400</v>
      </c>
      <c r="AK103" s="10">
        <v>0</v>
      </c>
      <c r="AL103" s="10">
        <v>0</v>
      </c>
      <c r="AM103" s="10">
        <v>0</v>
      </c>
      <c r="AN103" s="10">
        <f t="shared" si="23"/>
        <v>160801.62666666665</v>
      </c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</row>
    <row r="104" spans="1:254" s="13" customFormat="1">
      <c r="A104" s="1">
        <f t="shared" si="20"/>
        <v>95</v>
      </c>
      <c r="B104" s="2">
        <v>10</v>
      </c>
      <c r="C104" s="3">
        <v>40</v>
      </c>
      <c r="D104" s="4">
        <v>234</v>
      </c>
      <c r="E104" s="3">
        <v>332</v>
      </c>
      <c r="F104" s="91">
        <v>2</v>
      </c>
      <c r="G104" s="16" t="s">
        <v>181</v>
      </c>
      <c r="H104" s="21" t="s">
        <v>279</v>
      </c>
      <c r="I104" s="22">
        <v>40179</v>
      </c>
      <c r="J104" s="23">
        <v>1</v>
      </c>
      <c r="K104" s="23">
        <v>30</v>
      </c>
      <c r="L104" s="23" t="s">
        <v>283</v>
      </c>
      <c r="M104" s="21" t="s">
        <v>314</v>
      </c>
      <c r="N104" s="23">
        <v>1</v>
      </c>
      <c r="O104" s="21" t="s">
        <v>317</v>
      </c>
      <c r="P104" s="10">
        <v>7730</v>
      </c>
      <c r="Q104" s="10">
        <v>538.5</v>
      </c>
      <c r="R104" s="10">
        <v>335.5</v>
      </c>
      <c r="S104" s="10">
        <v>0</v>
      </c>
      <c r="T104" s="10">
        <v>265.08</v>
      </c>
      <c r="U104" s="10">
        <v>450</v>
      </c>
      <c r="V104" s="10">
        <v>0</v>
      </c>
      <c r="W104" s="10">
        <v>0</v>
      </c>
      <c r="X104" s="10">
        <f t="shared" si="22"/>
        <v>92760</v>
      </c>
      <c r="Y104" s="10">
        <f t="shared" si="22"/>
        <v>6462</v>
      </c>
      <c r="Z104" s="10">
        <f t="shared" si="22"/>
        <v>4026</v>
      </c>
      <c r="AA104" s="10">
        <v>0</v>
      </c>
      <c r="AB104" s="10">
        <f t="shared" si="13"/>
        <v>3180.96</v>
      </c>
      <c r="AC104" s="10">
        <f t="shared" si="24"/>
        <v>13633.333333333334</v>
      </c>
      <c r="AD104" s="10">
        <f t="shared" si="25"/>
        <v>1363.3333333333335</v>
      </c>
      <c r="AE104" s="10">
        <f t="shared" si="26"/>
        <v>4090.0000000000005</v>
      </c>
      <c r="AF104" s="10">
        <f t="shared" si="27"/>
        <v>17178</v>
      </c>
      <c r="AG104" s="10">
        <f t="shared" si="28"/>
        <v>2944.7999999999997</v>
      </c>
      <c r="AH104" s="10">
        <f t="shared" si="31"/>
        <v>7800</v>
      </c>
      <c r="AI104" s="10">
        <f t="shared" si="29"/>
        <v>1963.1999999999998</v>
      </c>
      <c r="AJ104" s="10">
        <f t="shared" si="32"/>
        <v>5400</v>
      </c>
      <c r="AK104" s="10">
        <v>0</v>
      </c>
      <c r="AL104" s="10">
        <v>0</v>
      </c>
      <c r="AM104" s="10">
        <v>0</v>
      </c>
      <c r="AN104" s="10">
        <f t="shared" si="23"/>
        <v>160801.62666666665</v>
      </c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  <c r="HZ104" s="12"/>
      <c r="IA104" s="12"/>
      <c r="IB104" s="12"/>
      <c r="IC104" s="12"/>
      <c r="ID104" s="12"/>
      <c r="IE104" s="12"/>
      <c r="IF104" s="12"/>
      <c r="IG104" s="12"/>
      <c r="IH104" s="12"/>
      <c r="II104" s="12"/>
      <c r="IJ104" s="12"/>
      <c r="IK104" s="12"/>
      <c r="IL104" s="12"/>
      <c r="IM104" s="12"/>
      <c r="IN104" s="12"/>
    </row>
    <row r="105" spans="1:254" s="13" customFormat="1">
      <c r="A105" s="1">
        <f t="shared" si="20"/>
        <v>96</v>
      </c>
      <c r="B105" s="2">
        <v>10</v>
      </c>
      <c r="C105" s="3">
        <v>40</v>
      </c>
      <c r="D105" s="4">
        <v>234</v>
      </c>
      <c r="E105" s="3">
        <v>332</v>
      </c>
      <c r="F105" s="91">
        <v>2</v>
      </c>
      <c r="G105" s="16" t="s">
        <v>182</v>
      </c>
      <c r="H105" s="21" t="s">
        <v>280</v>
      </c>
      <c r="I105" s="22">
        <v>40179</v>
      </c>
      <c r="J105" s="23">
        <v>1</v>
      </c>
      <c r="K105" s="23">
        <v>30</v>
      </c>
      <c r="L105" s="23" t="s">
        <v>283</v>
      </c>
      <c r="M105" s="21" t="s">
        <v>314</v>
      </c>
      <c r="N105" s="23">
        <v>1</v>
      </c>
      <c r="O105" s="21" t="s">
        <v>317</v>
      </c>
      <c r="P105" s="10">
        <v>7730</v>
      </c>
      <c r="Q105" s="10">
        <v>538.5</v>
      </c>
      <c r="R105" s="10">
        <v>335.5</v>
      </c>
      <c r="S105" s="10">
        <v>0</v>
      </c>
      <c r="T105" s="10">
        <v>265.08</v>
      </c>
      <c r="U105" s="10">
        <v>450</v>
      </c>
      <c r="V105" s="10">
        <v>0</v>
      </c>
      <c r="W105" s="10">
        <v>0</v>
      </c>
      <c r="X105" s="10">
        <f t="shared" si="22"/>
        <v>92760</v>
      </c>
      <c r="Y105" s="10">
        <f t="shared" si="22"/>
        <v>6462</v>
      </c>
      <c r="Z105" s="10">
        <f t="shared" si="22"/>
        <v>4026</v>
      </c>
      <c r="AA105" s="10">
        <v>0</v>
      </c>
      <c r="AB105" s="10">
        <f t="shared" si="13"/>
        <v>3180.96</v>
      </c>
      <c r="AC105" s="10">
        <f t="shared" si="24"/>
        <v>13633.333333333334</v>
      </c>
      <c r="AD105" s="10">
        <f t="shared" si="25"/>
        <v>1363.3333333333335</v>
      </c>
      <c r="AE105" s="10">
        <f t="shared" si="26"/>
        <v>4090.0000000000005</v>
      </c>
      <c r="AF105" s="10">
        <f t="shared" si="27"/>
        <v>17178</v>
      </c>
      <c r="AG105" s="10">
        <f t="shared" si="28"/>
        <v>2944.7999999999997</v>
      </c>
      <c r="AH105" s="10">
        <f t="shared" si="31"/>
        <v>7800</v>
      </c>
      <c r="AI105" s="10">
        <f t="shared" si="29"/>
        <v>1963.1999999999998</v>
      </c>
      <c r="AJ105" s="10">
        <f t="shared" si="32"/>
        <v>5400</v>
      </c>
      <c r="AK105" s="10">
        <v>0</v>
      </c>
      <c r="AL105" s="10">
        <v>0</v>
      </c>
      <c r="AM105" s="10">
        <v>0</v>
      </c>
      <c r="AN105" s="10">
        <f t="shared" si="23"/>
        <v>160801.62666666665</v>
      </c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  <c r="IB105" s="12"/>
      <c r="IC105" s="12"/>
      <c r="ID105" s="12"/>
      <c r="IE105" s="12"/>
      <c r="IF105" s="12"/>
      <c r="IG105" s="12"/>
      <c r="IH105" s="12"/>
      <c r="II105" s="12"/>
      <c r="IJ105" s="12"/>
      <c r="IK105" s="12"/>
      <c r="IL105" s="12"/>
      <c r="IM105" s="12"/>
      <c r="IN105" s="12"/>
    </row>
    <row r="106" spans="1:254" s="13" customFormat="1">
      <c r="A106" s="1">
        <f t="shared" si="20"/>
        <v>97</v>
      </c>
      <c r="B106" s="2">
        <v>10</v>
      </c>
      <c r="C106" s="3">
        <v>40</v>
      </c>
      <c r="D106" s="4">
        <v>234</v>
      </c>
      <c r="E106" s="3">
        <v>332</v>
      </c>
      <c r="F106" s="91">
        <v>2</v>
      </c>
      <c r="G106" s="16" t="s">
        <v>183</v>
      </c>
      <c r="H106" s="21" t="s">
        <v>281</v>
      </c>
      <c r="I106" s="22">
        <v>40179</v>
      </c>
      <c r="J106" s="23">
        <v>1</v>
      </c>
      <c r="K106" s="23">
        <v>30</v>
      </c>
      <c r="L106" s="23" t="s">
        <v>283</v>
      </c>
      <c r="M106" s="21" t="s">
        <v>314</v>
      </c>
      <c r="N106" s="23">
        <v>1</v>
      </c>
      <c r="O106" s="21" t="s">
        <v>317</v>
      </c>
      <c r="P106" s="10">
        <v>7730</v>
      </c>
      <c r="Q106" s="10">
        <v>538.5</v>
      </c>
      <c r="R106" s="10">
        <v>335.5</v>
      </c>
      <c r="S106" s="10">
        <v>0</v>
      </c>
      <c r="T106" s="10">
        <v>265.08</v>
      </c>
      <c r="U106" s="10">
        <v>450</v>
      </c>
      <c r="V106" s="10">
        <v>0</v>
      </c>
      <c r="W106" s="10">
        <v>0</v>
      </c>
      <c r="X106" s="10">
        <f t="shared" si="22"/>
        <v>92760</v>
      </c>
      <c r="Y106" s="10">
        <f t="shared" si="22"/>
        <v>6462</v>
      </c>
      <c r="Z106" s="10">
        <f t="shared" si="22"/>
        <v>4026</v>
      </c>
      <c r="AA106" s="10">
        <v>0</v>
      </c>
      <c r="AB106" s="10">
        <f t="shared" si="13"/>
        <v>3180.96</v>
      </c>
      <c r="AC106" s="10">
        <f t="shared" si="24"/>
        <v>13633.333333333334</v>
      </c>
      <c r="AD106" s="10">
        <f t="shared" si="25"/>
        <v>1363.3333333333335</v>
      </c>
      <c r="AE106" s="10">
        <f t="shared" si="26"/>
        <v>4090.0000000000005</v>
      </c>
      <c r="AF106" s="10">
        <f t="shared" si="27"/>
        <v>17178</v>
      </c>
      <c r="AG106" s="10">
        <f t="shared" si="28"/>
        <v>2944.7999999999997</v>
      </c>
      <c r="AH106" s="10">
        <f t="shared" si="31"/>
        <v>7800</v>
      </c>
      <c r="AI106" s="10">
        <f t="shared" si="29"/>
        <v>1963.1999999999998</v>
      </c>
      <c r="AJ106" s="10">
        <f t="shared" si="32"/>
        <v>5400</v>
      </c>
      <c r="AK106" s="10">
        <v>0</v>
      </c>
      <c r="AL106" s="10">
        <v>0</v>
      </c>
      <c r="AM106" s="10">
        <v>0</v>
      </c>
      <c r="AN106" s="10">
        <f t="shared" si="23"/>
        <v>160801.62666666665</v>
      </c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</row>
    <row r="107" spans="1:254" s="13" customFormat="1">
      <c r="A107" s="1">
        <f t="shared" si="20"/>
        <v>98</v>
      </c>
      <c r="B107" s="2">
        <v>10</v>
      </c>
      <c r="C107" s="3">
        <v>40</v>
      </c>
      <c r="D107" s="4">
        <v>234</v>
      </c>
      <c r="E107" s="3">
        <v>332</v>
      </c>
      <c r="F107" s="91">
        <v>2</v>
      </c>
      <c r="G107" s="16" t="s">
        <v>184</v>
      </c>
      <c r="H107" s="21" t="s">
        <v>282</v>
      </c>
      <c r="I107" s="22">
        <v>40179</v>
      </c>
      <c r="J107" s="23">
        <v>1</v>
      </c>
      <c r="K107" s="23">
        <v>30</v>
      </c>
      <c r="L107" s="23" t="s">
        <v>283</v>
      </c>
      <c r="M107" s="21" t="s">
        <v>314</v>
      </c>
      <c r="N107" s="23">
        <v>1</v>
      </c>
      <c r="O107" s="21" t="s">
        <v>317</v>
      </c>
      <c r="P107" s="10">
        <v>7730</v>
      </c>
      <c r="Q107" s="10">
        <v>538.5</v>
      </c>
      <c r="R107" s="10">
        <v>335.5</v>
      </c>
      <c r="S107" s="10">
        <v>0</v>
      </c>
      <c r="T107" s="10">
        <v>265.08</v>
      </c>
      <c r="U107" s="10">
        <v>450</v>
      </c>
      <c r="V107" s="10">
        <v>0</v>
      </c>
      <c r="W107" s="10">
        <v>0</v>
      </c>
      <c r="X107" s="10">
        <f t="shared" si="22"/>
        <v>92760</v>
      </c>
      <c r="Y107" s="10">
        <f t="shared" si="22"/>
        <v>6462</v>
      </c>
      <c r="Z107" s="10">
        <f t="shared" si="22"/>
        <v>4026</v>
      </c>
      <c r="AA107" s="10">
        <v>0</v>
      </c>
      <c r="AB107" s="10">
        <f t="shared" si="13"/>
        <v>3180.96</v>
      </c>
      <c r="AC107" s="10">
        <f t="shared" si="24"/>
        <v>13633.333333333334</v>
      </c>
      <c r="AD107" s="10">
        <f t="shared" si="25"/>
        <v>1363.3333333333335</v>
      </c>
      <c r="AE107" s="10">
        <f t="shared" si="26"/>
        <v>4090.0000000000005</v>
      </c>
      <c r="AF107" s="10">
        <f t="shared" si="27"/>
        <v>17178</v>
      </c>
      <c r="AG107" s="10">
        <f t="shared" si="28"/>
        <v>2944.7999999999997</v>
      </c>
      <c r="AH107" s="10">
        <f t="shared" si="31"/>
        <v>7800</v>
      </c>
      <c r="AI107" s="10">
        <f t="shared" si="29"/>
        <v>1963.1999999999998</v>
      </c>
      <c r="AJ107" s="10">
        <f t="shared" si="32"/>
        <v>5400</v>
      </c>
      <c r="AK107" s="10">
        <v>0</v>
      </c>
      <c r="AL107" s="10">
        <v>0</v>
      </c>
      <c r="AM107" s="10">
        <v>0</v>
      </c>
      <c r="AN107" s="10">
        <f t="shared" si="23"/>
        <v>160801.62666666665</v>
      </c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</row>
    <row r="109" spans="1:254">
      <c r="A109" s="44">
        <f>+COUNT(A10:A107)</f>
        <v>98</v>
      </c>
      <c r="B109" s="96" t="s">
        <v>63</v>
      </c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5">
        <f>SUM(P10:P107)</f>
        <v>1053880.5799999991</v>
      </c>
      <c r="Q109" s="95">
        <f t="shared" ref="Q109:AN109" si="33">SUM(Q10:Q107)</f>
        <v>57871.579999999965</v>
      </c>
      <c r="R109" s="95">
        <f t="shared" si="33"/>
        <v>38039.99</v>
      </c>
      <c r="S109" s="95">
        <f t="shared" si="33"/>
        <v>0</v>
      </c>
      <c r="T109" s="95">
        <f t="shared" si="33"/>
        <v>33488.445000000007</v>
      </c>
      <c r="U109" s="95">
        <f t="shared" si="33"/>
        <v>54300</v>
      </c>
      <c r="V109" s="95">
        <f t="shared" si="33"/>
        <v>0</v>
      </c>
      <c r="W109" s="95">
        <f t="shared" si="33"/>
        <v>0</v>
      </c>
      <c r="X109" s="95">
        <f t="shared" si="33"/>
        <v>12646566.960000003</v>
      </c>
      <c r="Y109" s="95">
        <f t="shared" si="33"/>
        <v>694458.9600000002</v>
      </c>
      <c r="Z109" s="95">
        <f t="shared" si="33"/>
        <v>456479.88000000035</v>
      </c>
      <c r="AA109" s="95">
        <f t="shared" si="33"/>
        <v>0</v>
      </c>
      <c r="AB109" s="95">
        <f t="shared" si="33"/>
        <v>401861.34000000049</v>
      </c>
      <c r="AC109" s="95">
        <f t="shared" si="33"/>
        <v>1846967.6333333312</v>
      </c>
      <c r="AD109" s="95">
        <f t="shared" si="33"/>
        <v>184696.76333333357</v>
      </c>
      <c r="AE109" s="95">
        <f t="shared" si="33"/>
        <v>527334.33999999962</v>
      </c>
      <c r="AF109" s="95">
        <f t="shared" si="33"/>
        <v>2327179.2180000013</v>
      </c>
      <c r="AG109" s="95">
        <f t="shared" si="33"/>
        <v>398945.00879999984</v>
      </c>
      <c r="AH109" s="95">
        <f t="shared" si="33"/>
        <v>853994.64</v>
      </c>
      <c r="AI109" s="95">
        <f t="shared" si="33"/>
        <v>265963.33920000005</v>
      </c>
      <c r="AJ109" s="95">
        <f t="shared" si="33"/>
        <v>651600</v>
      </c>
      <c r="AK109" s="95">
        <f t="shared" si="33"/>
        <v>0</v>
      </c>
      <c r="AL109" s="95">
        <f t="shared" si="33"/>
        <v>0</v>
      </c>
      <c r="AM109" s="95">
        <f t="shared" si="33"/>
        <v>0</v>
      </c>
      <c r="AN109" s="95">
        <f t="shared" si="33"/>
        <v>21256048.082666643</v>
      </c>
    </row>
    <row r="111" spans="1:254">
      <c r="I111" s="45" t="s">
        <v>62</v>
      </c>
      <c r="J111" s="45"/>
      <c r="K111" s="45"/>
      <c r="L111" s="45"/>
      <c r="M111" s="45"/>
      <c r="N111" s="45"/>
      <c r="O111" s="45"/>
      <c r="P111" s="46"/>
      <c r="AH111" s="47"/>
    </row>
    <row r="112" spans="1:254" s="48" customFormat="1">
      <c r="A112" s="27"/>
      <c r="B112" s="27"/>
      <c r="C112" s="27"/>
      <c r="D112" s="27"/>
      <c r="E112" s="27"/>
      <c r="F112" s="27"/>
      <c r="G112" s="25"/>
      <c r="H112" s="25"/>
      <c r="I112" s="45" t="s">
        <v>66</v>
      </c>
      <c r="J112" s="45"/>
      <c r="K112" s="45"/>
      <c r="L112" s="45"/>
      <c r="M112" s="45"/>
      <c r="N112" s="45"/>
      <c r="O112" s="45"/>
      <c r="P112" s="46"/>
      <c r="Q112" s="27"/>
      <c r="R112" s="27"/>
      <c r="S112" s="27"/>
      <c r="T112" s="27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</row>
    <row r="113" spans="1:254" s="48" customFormat="1">
      <c r="A113" s="27"/>
      <c r="B113" s="27"/>
      <c r="C113" s="27"/>
      <c r="D113" s="27"/>
      <c r="E113" s="27"/>
      <c r="F113" s="27"/>
      <c r="G113" s="25"/>
      <c r="H113" s="25"/>
      <c r="I113" s="27"/>
      <c r="J113" s="27"/>
      <c r="K113" s="27"/>
      <c r="L113" s="27"/>
      <c r="M113" s="25"/>
      <c r="N113" s="25"/>
      <c r="O113" s="27"/>
      <c r="P113" s="27"/>
      <c r="Q113" s="27"/>
      <c r="R113" s="27"/>
      <c r="S113" s="27"/>
      <c r="T113" s="27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</row>
    <row r="114" spans="1:254" s="48" customFormat="1">
      <c r="A114" s="25"/>
      <c r="B114" s="49" t="s">
        <v>14</v>
      </c>
      <c r="C114" s="50"/>
      <c r="D114" s="50"/>
      <c r="E114" s="51"/>
      <c r="F114" s="51"/>
      <c r="G114" s="50"/>
      <c r="H114" s="50"/>
      <c r="I114" s="51"/>
      <c r="J114" s="51"/>
      <c r="K114" s="51"/>
      <c r="L114" s="51"/>
      <c r="M114" s="25"/>
      <c r="N114" s="52" t="s">
        <v>15</v>
      </c>
      <c r="O114" s="27"/>
      <c r="P114" s="27"/>
      <c r="Q114" s="27"/>
      <c r="R114" s="27"/>
      <c r="S114" s="27"/>
      <c r="T114" s="27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</row>
    <row r="115" spans="1:254" s="48" customFormat="1">
      <c r="A115" s="25"/>
      <c r="B115" s="53" t="s">
        <v>2</v>
      </c>
      <c r="C115" s="27"/>
      <c r="D115" s="53"/>
      <c r="E115" s="53"/>
      <c r="F115" s="53"/>
      <c r="G115" s="53" t="s">
        <v>16</v>
      </c>
      <c r="H115" s="25"/>
      <c r="I115" s="27"/>
      <c r="J115" s="27"/>
      <c r="K115" s="27"/>
      <c r="L115" s="27"/>
      <c r="M115" s="25"/>
      <c r="N115" s="27"/>
      <c r="O115" s="53" t="s">
        <v>17</v>
      </c>
      <c r="P115" s="27"/>
      <c r="Q115" s="27"/>
      <c r="R115" s="27"/>
      <c r="S115" s="27"/>
      <c r="T115" s="27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</row>
    <row r="116" spans="1:254" s="48" customFormat="1">
      <c r="A116" s="25"/>
      <c r="B116" s="53" t="s">
        <v>64</v>
      </c>
      <c r="C116" s="27"/>
      <c r="D116" s="53"/>
      <c r="E116" s="53"/>
      <c r="F116" s="53"/>
      <c r="G116" s="53" t="s">
        <v>18</v>
      </c>
      <c r="H116" s="25"/>
      <c r="I116" s="27"/>
      <c r="J116" s="27"/>
      <c r="K116" s="27"/>
      <c r="L116" s="27"/>
      <c r="M116" s="25"/>
      <c r="N116" s="27"/>
      <c r="O116" s="54" t="s">
        <v>19</v>
      </c>
      <c r="P116" s="27"/>
      <c r="Q116" s="27"/>
      <c r="R116" s="27"/>
      <c r="S116" s="27"/>
      <c r="T116" s="27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</row>
    <row r="117" spans="1:254" s="48" customFormat="1">
      <c r="A117" s="25"/>
      <c r="B117" s="53" t="s">
        <v>3</v>
      </c>
      <c r="C117" s="27"/>
      <c r="D117" s="53"/>
      <c r="E117" s="53"/>
      <c r="F117" s="53"/>
      <c r="G117" s="53" t="s">
        <v>21</v>
      </c>
      <c r="H117" s="25"/>
      <c r="I117" s="27"/>
      <c r="J117" s="27"/>
      <c r="K117" s="27"/>
      <c r="L117" s="27"/>
      <c r="M117" s="25"/>
      <c r="N117" s="27"/>
      <c r="O117" s="54" t="s">
        <v>20</v>
      </c>
      <c r="P117" s="27"/>
      <c r="Q117" s="27"/>
      <c r="R117" s="27"/>
      <c r="S117" s="27"/>
      <c r="T117" s="27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</row>
    <row r="118" spans="1:254" s="48" customFormat="1">
      <c r="A118" s="25"/>
      <c r="B118" s="53" t="s">
        <v>65</v>
      </c>
      <c r="C118" s="27"/>
      <c r="D118" s="53"/>
      <c r="E118" s="53"/>
      <c r="F118" s="53"/>
      <c r="G118" s="53" t="s">
        <v>67</v>
      </c>
      <c r="H118" s="25"/>
      <c r="I118" s="27"/>
      <c r="J118" s="27"/>
      <c r="K118" s="27"/>
      <c r="L118" s="27"/>
      <c r="M118" s="25"/>
      <c r="N118" s="27"/>
      <c r="O118" s="54" t="s">
        <v>86</v>
      </c>
      <c r="P118" s="27"/>
      <c r="Q118" s="27"/>
      <c r="R118" s="27"/>
      <c r="S118" s="27"/>
      <c r="T118" s="27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</row>
    <row r="119" spans="1:254" s="48" customFormat="1">
      <c r="A119" s="27"/>
      <c r="B119" s="53"/>
      <c r="C119" s="27"/>
      <c r="D119" s="53"/>
      <c r="E119" s="53"/>
      <c r="F119" s="53"/>
      <c r="G119" s="53"/>
      <c r="H119" s="25"/>
      <c r="I119" s="27"/>
      <c r="J119" s="27"/>
      <c r="K119" s="27"/>
      <c r="L119" s="27"/>
      <c r="M119" s="25"/>
      <c r="N119" s="25"/>
      <c r="O119" s="27"/>
      <c r="P119" s="27"/>
      <c r="Q119" s="27"/>
      <c r="R119" s="27"/>
      <c r="S119" s="27"/>
      <c r="T119" s="27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</row>
    <row r="120" spans="1:254" s="48" customFormat="1">
      <c r="A120" s="27"/>
      <c r="B120" s="53" t="s">
        <v>23</v>
      </c>
      <c r="C120" s="27"/>
      <c r="D120" s="53"/>
      <c r="E120" s="53"/>
      <c r="F120" s="53"/>
      <c r="G120" s="53" t="s">
        <v>24</v>
      </c>
      <c r="H120" s="25"/>
      <c r="I120" s="27"/>
      <c r="J120" s="27"/>
      <c r="K120" s="27"/>
      <c r="L120" s="27"/>
      <c r="M120" s="25"/>
      <c r="N120" s="25"/>
      <c r="O120" s="55" t="s">
        <v>22</v>
      </c>
      <c r="P120" s="27"/>
      <c r="Q120" s="27"/>
      <c r="R120" s="27"/>
      <c r="S120" s="27"/>
      <c r="T120" s="27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</row>
    <row r="121" spans="1:254" s="48" customFormat="1">
      <c r="A121" s="53"/>
      <c r="B121" s="53" t="s">
        <v>5</v>
      </c>
      <c r="C121" s="27"/>
      <c r="D121" s="53"/>
      <c r="E121" s="53"/>
      <c r="F121" s="53"/>
      <c r="G121" s="53" t="s">
        <v>25</v>
      </c>
      <c r="H121" s="53"/>
      <c r="I121" s="53"/>
      <c r="J121" s="27"/>
      <c r="K121" s="27"/>
      <c r="L121" s="27"/>
      <c r="M121" s="25"/>
      <c r="N121" s="25"/>
      <c r="O121" s="24" t="s">
        <v>77</v>
      </c>
      <c r="P121" s="27"/>
      <c r="Q121" s="27"/>
      <c r="R121" s="27"/>
      <c r="S121" s="27"/>
      <c r="T121" s="27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</row>
    <row r="122" spans="1:254" s="48" customFormat="1">
      <c r="A122" s="53"/>
      <c r="B122" s="53" t="s">
        <v>6</v>
      </c>
      <c r="C122" s="27"/>
      <c r="D122" s="53"/>
      <c r="E122" s="53"/>
      <c r="F122" s="53"/>
      <c r="G122" s="53" t="s">
        <v>26</v>
      </c>
      <c r="H122" s="53"/>
      <c r="I122" s="53"/>
      <c r="J122" s="27"/>
      <c r="K122" s="27"/>
      <c r="L122" s="27"/>
      <c r="M122" s="25"/>
      <c r="N122" s="25"/>
      <c r="O122" s="25" t="s">
        <v>78</v>
      </c>
      <c r="P122" s="27"/>
      <c r="Q122" s="27"/>
      <c r="R122" s="27"/>
      <c r="S122" s="56" t="s">
        <v>84</v>
      </c>
      <c r="T122" s="27"/>
      <c r="U122" s="57" t="s">
        <v>80</v>
      </c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</row>
    <row r="123" spans="1:254" s="48" customFormat="1">
      <c r="A123" s="53"/>
      <c r="B123" s="53" t="s">
        <v>7</v>
      </c>
      <c r="C123" s="27"/>
      <c r="D123" s="53"/>
      <c r="E123" s="53"/>
      <c r="F123" s="53"/>
      <c r="G123" s="53" t="s">
        <v>27</v>
      </c>
      <c r="H123" s="53"/>
      <c r="I123" s="53"/>
      <c r="J123" s="27"/>
      <c r="K123" s="27"/>
      <c r="L123" s="27"/>
      <c r="M123" s="25"/>
      <c r="N123" s="25"/>
      <c r="O123" s="25" t="s">
        <v>79</v>
      </c>
      <c r="P123" s="27"/>
      <c r="Q123" s="27"/>
      <c r="R123" s="27"/>
      <c r="S123" s="56" t="s">
        <v>85</v>
      </c>
      <c r="T123" s="27"/>
      <c r="U123" s="57" t="s">
        <v>81</v>
      </c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</row>
    <row r="124" spans="1:254" s="48" customFormat="1">
      <c r="A124" s="53"/>
      <c r="B124" s="53" t="s">
        <v>28</v>
      </c>
      <c r="C124" s="27"/>
      <c r="D124" s="53"/>
      <c r="E124" s="53"/>
      <c r="F124" s="53"/>
      <c r="G124" s="53" t="s">
        <v>29</v>
      </c>
      <c r="H124" s="53"/>
      <c r="I124" s="53"/>
      <c r="J124" s="27"/>
      <c r="K124" s="27"/>
      <c r="L124" s="27"/>
      <c r="M124" s="25"/>
      <c r="N124" s="25"/>
      <c r="O124" s="27"/>
      <c r="P124" s="27"/>
      <c r="Q124" s="27"/>
      <c r="R124" s="27"/>
      <c r="S124" s="27"/>
      <c r="T124" s="27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</row>
    <row r="125" spans="1:254" s="48" customFormat="1">
      <c r="A125" s="53"/>
      <c r="B125" s="53" t="s">
        <v>30</v>
      </c>
      <c r="C125" s="27"/>
      <c r="D125" s="53"/>
      <c r="E125" s="53"/>
      <c r="F125" s="53"/>
      <c r="G125" s="53" t="s">
        <v>31</v>
      </c>
      <c r="H125" s="53"/>
      <c r="I125" s="53"/>
      <c r="J125" s="27"/>
      <c r="K125" s="27"/>
      <c r="L125" s="27"/>
      <c r="M125" s="25"/>
      <c r="N125" s="25"/>
      <c r="O125" s="27"/>
      <c r="P125" s="27"/>
      <c r="Q125" s="27"/>
      <c r="R125" s="27"/>
      <c r="S125" s="27"/>
      <c r="T125" s="27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</row>
    <row r="126" spans="1:254" s="48" customFormat="1">
      <c r="A126" s="53"/>
      <c r="B126" s="53" t="s">
        <v>10</v>
      </c>
      <c r="C126" s="27"/>
      <c r="D126" s="53"/>
      <c r="E126" s="53"/>
      <c r="F126" s="53"/>
      <c r="G126" s="53" t="s">
        <v>32</v>
      </c>
      <c r="H126" s="53"/>
      <c r="I126" s="53"/>
      <c r="J126" s="27"/>
      <c r="K126" s="27"/>
      <c r="L126" s="27"/>
      <c r="M126" s="25"/>
      <c r="N126" s="25"/>
      <c r="O126" s="27"/>
      <c r="P126" s="27"/>
      <c r="Q126" s="27"/>
      <c r="R126" s="27"/>
      <c r="S126" s="27"/>
      <c r="T126" s="27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</row>
    <row r="127" spans="1:254" s="48" customFormat="1">
      <c r="A127" s="53"/>
      <c r="B127" s="53" t="s">
        <v>33</v>
      </c>
      <c r="C127" s="27"/>
      <c r="D127" s="53"/>
      <c r="E127" s="53"/>
      <c r="F127" s="53"/>
      <c r="G127" s="53" t="s">
        <v>34</v>
      </c>
      <c r="H127" s="53"/>
      <c r="I127" s="53"/>
      <c r="J127" s="27"/>
      <c r="K127" s="27"/>
      <c r="L127" s="27"/>
      <c r="M127" s="25"/>
      <c r="N127" s="25"/>
      <c r="O127" s="27"/>
      <c r="P127" s="27"/>
      <c r="Q127" s="27"/>
      <c r="R127" s="27"/>
      <c r="S127" s="27"/>
      <c r="T127" s="27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</row>
    <row r="128" spans="1:254" s="27" customFormat="1">
      <c r="A128" s="53"/>
      <c r="B128" s="53" t="s">
        <v>12</v>
      </c>
      <c r="D128" s="53"/>
      <c r="E128" s="53"/>
      <c r="F128" s="53"/>
      <c r="G128" s="53" t="s">
        <v>35</v>
      </c>
      <c r="H128" s="53"/>
      <c r="I128" s="53"/>
      <c r="M128" s="25"/>
      <c r="N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</row>
    <row r="129" spans="1:254" s="27" customFormat="1">
      <c r="A129" s="53"/>
      <c r="B129" s="53" t="s">
        <v>36</v>
      </c>
      <c r="D129" s="53"/>
      <c r="E129" s="53"/>
      <c r="F129" s="53"/>
      <c r="G129" s="53" t="s">
        <v>37</v>
      </c>
      <c r="H129" s="53"/>
      <c r="I129" s="53"/>
      <c r="M129" s="25"/>
      <c r="N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</row>
    <row r="130" spans="1:254" s="27" customFormat="1">
      <c r="A130" s="53"/>
      <c r="B130" s="53" t="s">
        <v>38</v>
      </c>
      <c r="D130" s="53"/>
      <c r="E130" s="53"/>
      <c r="F130" s="53"/>
      <c r="G130" s="53" t="s">
        <v>39</v>
      </c>
      <c r="H130" s="53"/>
      <c r="I130" s="53"/>
      <c r="M130" s="25"/>
      <c r="N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</row>
    <row r="131" spans="1:254" s="27" customFormat="1">
      <c r="A131" s="53"/>
      <c r="B131" s="53" t="s">
        <v>40</v>
      </c>
      <c r="D131" s="53"/>
      <c r="E131" s="53"/>
      <c r="F131" s="53"/>
      <c r="G131" s="53" t="s">
        <v>41</v>
      </c>
      <c r="H131" s="53"/>
      <c r="I131" s="53"/>
      <c r="M131" s="25"/>
      <c r="N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</row>
    <row r="132" spans="1:254" s="27" customFormat="1">
      <c r="A132" s="53"/>
      <c r="B132" s="53" t="s">
        <v>42</v>
      </c>
      <c r="D132" s="53"/>
      <c r="E132" s="53"/>
      <c r="F132" s="53"/>
      <c r="G132" s="53" t="s">
        <v>43</v>
      </c>
      <c r="H132" s="53"/>
      <c r="I132" s="53"/>
      <c r="M132" s="25"/>
      <c r="N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</row>
    <row r="133" spans="1:254" s="27" customFormat="1">
      <c r="A133" s="53"/>
      <c r="B133" s="53" t="s">
        <v>44</v>
      </c>
      <c r="D133" s="53"/>
      <c r="E133" s="53"/>
      <c r="F133" s="53"/>
      <c r="G133" s="53" t="s">
        <v>45</v>
      </c>
      <c r="H133" s="53"/>
      <c r="I133" s="53"/>
      <c r="M133" s="25"/>
      <c r="N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</row>
    <row r="134" spans="1:254" s="27" customFormat="1">
      <c r="A134" s="53"/>
      <c r="B134" s="53" t="s">
        <v>46</v>
      </c>
      <c r="D134" s="53"/>
      <c r="E134" s="53"/>
      <c r="F134" s="53"/>
      <c r="G134" s="53" t="s">
        <v>47</v>
      </c>
      <c r="H134" s="53"/>
      <c r="I134" s="53"/>
      <c r="M134" s="25"/>
      <c r="N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</row>
    <row r="135" spans="1:254" s="27" customFormat="1">
      <c r="A135" s="53"/>
      <c r="B135" s="53" t="s">
        <v>48</v>
      </c>
      <c r="D135" s="53"/>
      <c r="E135" s="53"/>
      <c r="F135" s="53"/>
      <c r="G135" s="53" t="s">
        <v>49</v>
      </c>
      <c r="H135" s="53"/>
      <c r="I135" s="53"/>
      <c r="M135" s="25"/>
      <c r="N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</row>
    <row r="136" spans="1:254" s="27" customFormat="1">
      <c r="A136" s="53"/>
      <c r="B136" s="53" t="s">
        <v>50</v>
      </c>
      <c r="D136" s="53"/>
      <c r="E136" s="53"/>
      <c r="F136" s="53"/>
      <c r="G136" s="53" t="s">
        <v>51</v>
      </c>
      <c r="H136" s="53"/>
      <c r="I136" s="53"/>
      <c r="M136" s="25"/>
      <c r="N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</row>
    <row r="137" spans="1:254" s="27" customFormat="1">
      <c r="A137" s="53"/>
      <c r="B137" s="53" t="s">
        <v>52</v>
      </c>
      <c r="D137" s="53"/>
      <c r="E137" s="53"/>
      <c r="F137" s="53"/>
      <c r="G137" s="53" t="s">
        <v>53</v>
      </c>
      <c r="H137" s="53"/>
      <c r="I137" s="53"/>
      <c r="M137" s="25"/>
      <c r="N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</row>
    <row r="138" spans="1:254" s="27" customFormat="1">
      <c r="A138" s="53"/>
      <c r="B138" s="53" t="s">
        <v>54</v>
      </c>
      <c r="D138" s="53"/>
      <c r="E138" s="53"/>
      <c r="F138" s="53"/>
      <c r="G138" s="53" t="s">
        <v>55</v>
      </c>
      <c r="H138" s="53"/>
      <c r="I138" s="53"/>
      <c r="M138" s="25"/>
      <c r="N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</row>
    <row r="139" spans="1:254" s="27" customFormat="1">
      <c r="A139" s="53"/>
      <c r="B139" s="53" t="s">
        <v>56</v>
      </c>
      <c r="D139" s="53"/>
      <c r="E139" s="53"/>
      <c r="F139" s="53"/>
      <c r="G139" s="53" t="s">
        <v>57</v>
      </c>
      <c r="H139" s="53"/>
      <c r="I139" s="53"/>
      <c r="M139" s="25"/>
      <c r="N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</row>
    <row r="140" spans="1:254" s="27" customFormat="1">
      <c r="A140" s="53"/>
      <c r="B140" s="53" t="s">
        <v>58</v>
      </c>
      <c r="D140" s="53"/>
      <c r="E140" s="53"/>
      <c r="F140" s="53"/>
      <c r="G140" s="53" t="s">
        <v>57</v>
      </c>
      <c r="H140" s="53"/>
      <c r="I140" s="53"/>
      <c r="M140" s="25"/>
      <c r="N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</row>
    <row r="141" spans="1:254" s="27" customFormat="1">
      <c r="A141" s="53"/>
      <c r="B141" s="53" t="s">
        <v>59</v>
      </c>
      <c r="D141" s="53"/>
      <c r="E141" s="53"/>
      <c r="F141" s="53"/>
      <c r="G141" s="53" t="s">
        <v>60</v>
      </c>
      <c r="H141" s="53"/>
      <c r="I141" s="53"/>
      <c r="M141" s="25"/>
      <c r="N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</row>
    <row r="142" spans="1:254" s="27" customFormat="1">
      <c r="A142" s="53"/>
      <c r="B142" s="53"/>
      <c r="C142" s="25"/>
      <c r="D142" s="25"/>
      <c r="E142" s="25"/>
      <c r="F142" s="25"/>
      <c r="G142" s="25"/>
      <c r="H142" s="53"/>
      <c r="I142" s="53"/>
      <c r="M142" s="25"/>
      <c r="N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</row>
    <row r="143" spans="1:254" s="27" customFormat="1">
      <c r="A143" s="53"/>
      <c r="B143" s="53"/>
      <c r="C143" s="25"/>
      <c r="D143" s="25"/>
      <c r="E143" s="25"/>
      <c r="F143" s="25"/>
      <c r="G143" s="25"/>
      <c r="H143" s="53"/>
      <c r="I143" s="53"/>
      <c r="M143" s="25"/>
      <c r="N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</row>
    <row r="144" spans="1:254" s="27" customFormat="1">
      <c r="A144" s="53"/>
      <c r="B144" s="53"/>
      <c r="C144" s="25"/>
      <c r="D144" s="25"/>
      <c r="E144" s="25"/>
      <c r="F144" s="25"/>
      <c r="G144" s="25"/>
      <c r="H144" s="53"/>
      <c r="I144" s="53"/>
      <c r="M144" s="25"/>
      <c r="N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</row>
    <row r="145" spans="1:254" s="27" customFormat="1">
      <c r="A145" s="53"/>
      <c r="B145" s="53"/>
      <c r="C145" s="25"/>
      <c r="D145" s="25"/>
      <c r="E145" s="25"/>
      <c r="F145" s="25"/>
      <c r="G145" s="25"/>
      <c r="H145" s="53"/>
      <c r="I145" s="53"/>
      <c r="M145" s="25"/>
      <c r="N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</row>
    <row r="146" spans="1:254" s="27" customFormat="1">
      <c r="A146" s="53"/>
      <c r="B146" s="53"/>
      <c r="C146" s="25"/>
      <c r="D146" s="25"/>
      <c r="E146" s="25"/>
      <c r="F146" s="25"/>
      <c r="G146" s="25"/>
      <c r="H146" s="53"/>
      <c r="I146" s="53"/>
      <c r="M146" s="25"/>
      <c r="N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</row>
    <row r="147" spans="1:254" s="27" customFormat="1">
      <c r="A147" s="53"/>
      <c r="B147" s="53"/>
      <c r="C147" s="25"/>
      <c r="D147" s="25"/>
      <c r="E147" s="25"/>
      <c r="F147" s="25"/>
      <c r="G147" s="25"/>
      <c r="H147" s="53"/>
      <c r="I147" s="53"/>
      <c r="M147" s="25"/>
      <c r="N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</row>
    <row r="148" spans="1:254" s="27" customFormat="1">
      <c r="A148" s="53"/>
      <c r="B148" s="53"/>
      <c r="C148" s="53"/>
      <c r="D148" s="53"/>
      <c r="E148" s="53"/>
      <c r="F148" s="53"/>
      <c r="G148" s="53"/>
      <c r="H148" s="53"/>
      <c r="I148" s="53"/>
      <c r="M148" s="25"/>
      <c r="N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</row>
    <row r="149" spans="1:254" s="27" customFormat="1">
      <c r="A149" s="53"/>
      <c r="B149" s="53"/>
      <c r="C149" s="53"/>
      <c r="D149" s="53"/>
      <c r="E149" s="53"/>
      <c r="F149" s="53"/>
      <c r="G149" s="53"/>
      <c r="H149" s="53"/>
      <c r="I149" s="53"/>
      <c r="M149" s="25"/>
      <c r="N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</row>
    <row r="150" spans="1:254" s="27" customFormat="1">
      <c r="A150" s="53"/>
      <c r="B150" s="53"/>
      <c r="C150" s="53"/>
      <c r="D150" s="53"/>
      <c r="E150" s="53"/>
      <c r="F150" s="53"/>
      <c r="G150" s="53"/>
      <c r="H150" s="53"/>
      <c r="I150" s="53"/>
      <c r="M150" s="25"/>
      <c r="N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</row>
    <row r="151" spans="1:254" s="27" customFormat="1">
      <c r="A151" s="53"/>
      <c r="B151" s="53"/>
      <c r="C151" s="53"/>
      <c r="D151" s="53"/>
      <c r="E151" s="53"/>
      <c r="F151" s="53"/>
      <c r="G151" s="53"/>
      <c r="H151" s="53"/>
      <c r="I151" s="53"/>
      <c r="M151" s="25"/>
      <c r="N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</row>
    <row r="152" spans="1:254" s="27" customFormat="1">
      <c r="A152" s="53"/>
      <c r="B152" s="53"/>
      <c r="C152" s="53"/>
      <c r="D152" s="53"/>
      <c r="E152" s="53"/>
      <c r="F152" s="53"/>
      <c r="G152" s="53"/>
      <c r="H152" s="53"/>
      <c r="I152" s="53"/>
      <c r="M152" s="25"/>
      <c r="N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</row>
    <row r="153" spans="1:254" s="27" customFormat="1">
      <c r="A153" s="53"/>
      <c r="B153" s="53"/>
      <c r="C153" s="53"/>
      <c r="D153" s="53"/>
      <c r="E153" s="53"/>
      <c r="F153" s="53"/>
      <c r="G153" s="53"/>
      <c r="H153" s="53"/>
      <c r="I153" s="53"/>
      <c r="M153" s="25"/>
      <c r="N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</row>
    <row r="154" spans="1:254" s="27" customFormat="1">
      <c r="A154" s="53"/>
      <c r="B154" s="53"/>
      <c r="C154" s="53"/>
      <c r="D154" s="53"/>
      <c r="E154" s="53"/>
      <c r="F154" s="53"/>
      <c r="G154" s="53"/>
      <c r="H154" s="53"/>
      <c r="I154" s="53"/>
      <c r="M154" s="25"/>
      <c r="N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</row>
    <row r="155" spans="1:254" s="27" customFormat="1">
      <c r="A155" s="53"/>
      <c r="B155" s="53"/>
      <c r="C155" s="53"/>
      <c r="D155" s="53"/>
      <c r="E155" s="53"/>
      <c r="F155" s="53"/>
      <c r="G155" s="53"/>
      <c r="H155" s="53"/>
      <c r="I155" s="53"/>
      <c r="M155" s="25"/>
      <c r="N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</row>
    <row r="156" spans="1:254" s="27" customFormat="1">
      <c r="A156" s="53"/>
      <c r="B156" s="53"/>
      <c r="C156" s="53"/>
      <c r="D156" s="53"/>
      <c r="E156" s="53"/>
      <c r="F156" s="53"/>
      <c r="G156" s="53"/>
      <c r="H156" s="53"/>
      <c r="I156" s="53"/>
      <c r="M156" s="25"/>
      <c r="N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</row>
    <row r="157" spans="1:254" s="27" customFormat="1">
      <c r="A157" s="53"/>
      <c r="B157" s="53"/>
      <c r="C157" s="53"/>
      <c r="D157" s="53"/>
      <c r="E157" s="53"/>
      <c r="F157" s="53"/>
      <c r="G157" s="53"/>
      <c r="H157" s="53"/>
      <c r="I157" s="53"/>
      <c r="M157" s="25"/>
      <c r="N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</row>
    <row r="158" spans="1:254" s="27" customFormat="1">
      <c r="A158" s="53"/>
      <c r="B158" s="53"/>
      <c r="C158" s="53"/>
      <c r="D158" s="53"/>
      <c r="E158" s="53"/>
      <c r="F158" s="53"/>
      <c r="G158" s="53"/>
      <c r="H158" s="53"/>
      <c r="I158" s="53"/>
      <c r="M158" s="25"/>
      <c r="N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</row>
    <row r="159" spans="1:254" s="27" customFormat="1">
      <c r="A159" s="53"/>
      <c r="B159" s="53"/>
      <c r="C159" s="53"/>
      <c r="D159" s="53"/>
      <c r="E159" s="53"/>
      <c r="F159" s="53"/>
      <c r="G159" s="53"/>
      <c r="H159" s="53"/>
      <c r="I159" s="53"/>
      <c r="M159" s="25"/>
      <c r="N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</row>
    <row r="160" spans="1:254" s="27" customFormat="1">
      <c r="A160" s="53"/>
      <c r="B160" s="53"/>
      <c r="C160" s="53"/>
      <c r="D160" s="53"/>
      <c r="E160" s="53"/>
      <c r="F160" s="53"/>
      <c r="G160" s="53"/>
      <c r="H160" s="53"/>
      <c r="I160" s="53"/>
      <c r="M160" s="25"/>
      <c r="N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</row>
    <row r="161" spans="1:254" s="27" customFormat="1">
      <c r="A161" s="53"/>
      <c r="B161" s="53"/>
      <c r="C161" s="53"/>
      <c r="D161" s="53"/>
      <c r="E161" s="53"/>
      <c r="F161" s="53"/>
      <c r="G161" s="53"/>
      <c r="H161" s="53"/>
      <c r="I161" s="53"/>
      <c r="M161" s="25"/>
      <c r="N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</row>
    <row r="162" spans="1:254" s="27" customFormat="1">
      <c r="A162" s="53"/>
      <c r="B162" s="53"/>
      <c r="C162" s="53"/>
      <c r="D162" s="53"/>
      <c r="E162" s="53"/>
      <c r="F162" s="53"/>
      <c r="G162" s="53"/>
      <c r="H162" s="53"/>
      <c r="I162" s="53"/>
      <c r="M162" s="25"/>
      <c r="N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</row>
    <row r="163" spans="1:254" s="27" customFormat="1">
      <c r="A163" s="53"/>
      <c r="B163" s="53"/>
      <c r="C163" s="53"/>
      <c r="D163" s="53"/>
      <c r="E163" s="53"/>
      <c r="F163" s="53"/>
      <c r="G163" s="53"/>
      <c r="H163" s="53"/>
      <c r="I163" s="53"/>
      <c r="M163" s="25"/>
      <c r="N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</row>
    <row r="164" spans="1:254" s="27" customFormat="1">
      <c r="A164" s="53"/>
      <c r="B164" s="53"/>
      <c r="C164" s="53"/>
      <c r="D164" s="53"/>
      <c r="E164" s="53"/>
      <c r="F164" s="53"/>
      <c r="G164" s="53"/>
      <c r="H164" s="53"/>
      <c r="I164" s="53"/>
      <c r="M164" s="25"/>
      <c r="N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</row>
    <row r="165" spans="1:254" s="27" customFormat="1">
      <c r="A165" s="53"/>
      <c r="B165" s="53"/>
      <c r="C165" s="53"/>
      <c r="D165" s="53"/>
      <c r="E165" s="53"/>
      <c r="F165" s="53"/>
      <c r="G165" s="53"/>
      <c r="H165" s="53"/>
      <c r="I165" s="53"/>
      <c r="M165" s="25"/>
      <c r="N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</row>
    <row r="166" spans="1:254" s="27" customFormat="1">
      <c r="A166" s="53"/>
      <c r="B166" s="53"/>
      <c r="C166" s="53"/>
      <c r="D166" s="53"/>
      <c r="E166" s="53"/>
      <c r="F166" s="53"/>
      <c r="G166" s="53"/>
      <c r="H166" s="53"/>
      <c r="I166" s="53"/>
      <c r="M166" s="25"/>
      <c r="N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</row>
    <row r="167" spans="1:254" s="27" customFormat="1">
      <c r="A167" s="53"/>
      <c r="B167" s="53"/>
      <c r="C167" s="53"/>
      <c r="D167" s="53"/>
      <c r="E167" s="53"/>
      <c r="F167" s="53"/>
      <c r="G167" s="53"/>
      <c r="H167" s="53"/>
      <c r="I167" s="53"/>
      <c r="M167" s="25"/>
      <c r="N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</row>
    <row r="168" spans="1:254" s="27" customFormat="1">
      <c r="A168" s="53"/>
      <c r="B168" s="53"/>
      <c r="C168" s="53"/>
      <c r="D168" s="53"/>
      <c r="E168" s="53"/>
      <c r="F168" s="53"/>
      <c r="G168" s="53"/>
      <c r="H168" s="53"/>
      <c r="I168" s="53"/>
      <c r="M168" s="25"/>
      <c r="N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</row>
    <row r="169" spans="1:254" s="27" customFormat="1">
      <c r="A169" s="53"/>
      <c r="B169" s="53"/>
      <c r="C169" s="53"/>
      <c r="D169" s="53"/>
      <c r="E169" s="53"/>
      <c r="F169" s="53"/>
      <c r="G169" s="53"/>
      <c r="H169" s="53"/>
      <c r="I169" s="53"/>
      <c r="M169" s="25"/>
      <c r="N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</row>
    <row r="170" spans="1:254" s="27" customFormat="1">
      <c r="A170" s="53"/>
      <c r="B170" s="53"/>
      <c r="C170" s="53"/>
      <c r="D170" s="53"/>
      <c r="E170" s="53"/>
      <c r="F170" s="53"/>
      <c r="G170" s="53"/>
      <c r="H170" s="53"/>
      <c r="I170" s="53"/>
      <c r="M170" s="25"/>
      <c r="N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</row>
    <row r="171" spans="1:254" s="27" customFormat="1">
      <c r="A171" s="53"/>
      <c r="B171" s="53"/>
      <c r="C171" s="53"/>
      <c r="D171" s="53"/>
      <c r="E171" s="53"/>
      <c r="F171" s="53"/>
      <c r="G171" s="53"/>
      <c r="H171" s="53"/>
      <c r="I171" s="53"/>
      <c r="M171" s="25"/>
      <c r="N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</row>
    <row r="172" spans="1:254" s="27" customFormat="1">
      <c r="A172" s="53"/>
      <c r="B172" s="53"/>
      <c r="C172" s="53"/>
      <c r="D172" s="53"/>
      <c r="E172" s="53"/>
      <c r="F172" s="53"/>
      <c r="G172" s="53"/>
      <c r="H172" s="53"/>
      <c r="I172" s="53"/>
      <c r="M172" s="25"/>
      <c r="N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</row>
    <row r="173" spans="1:254" s="27" customFormat="1">
      <c r="A173" s="53"/>
      <c r="B173" s="53"/>
      <c r="C173" s="53"/>
      <c r="D173" s="53"/>
      <c r="E173" s="53"/>
      <c r="F173" s="53"/>
      <c r="G173" s="53"/>
      <c r="H173" s="53"/>
      <c r="I173" s="53"/>
      <c r="M173" s="25"/>
      <c r="N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</row>
    <row r="174" spans="1:254" s="27" customFormat="1">
      <c r="A174" s="53"/>
      <c r="B174" s="53"/>
      <c r="C174" s="53"/>
      <c r="D174" s="53"/>
      <c r="E174" s="53"/>
      <c r="F174" s="53"/>
      <c r="G174" s="53"/>
      <c r="H174" s="53"/>
      <c r="I174" s="53"/>
      <c r="M174" s="25"/>
      <c r="N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</row>
    <row r="175" spans="1:254" s="27" customFormat="1">
      <c r="A175" s="53"/>
      <c r="B175" s="53"/>
      <c r="C175" s="53"/>
      <c r="D175" s="53"/>
      <c r="E175" s="53"/>
      <c r="F175" s="53"/>
      <c r="G175" s="53"/>
      <c r="H175" s="53"/>
      <c r="I175" s="53"/>
      <c r="M175" s="25"/>
      <c r="N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</row>
    <row r="176" spans="1:254" s="27" customFormat="1">
      <c r="A176" s="53"/>
      <c r="B176" s="53"/>
      <c r="C176" s="53"/>
      <c r="D176" s="53"/>
      <c r="E176" s="53"/>
      <c r="F176" s="53"/>
      <c r="G176" s="53"/>
      <c r="H176" s="53"/>
      <c r="I176" s="53"/>
      <c r="M176" s="25"/>
      <c r="N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</row>
    <row r="177" spans="1:254" s="27" customFormat="1">
      <c r="A177" s="53"/>
      <c r="B177" s="53"/>
      <c r="C177" s="53"/>
      <c r="D177" s="53"/>
      <c r="E177" s="53"/>
      <c r="F177" s="53"/>
      <c r="G177" s="53"/>
      <c r="H177" s="53"/>
      <c r="I177" s="53"/>
      <c r="M177" s="25"/>
      <c r="N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</row>
    <row r="178" spans="1:254" s="27" customFormat="1">
      <c r="A178" s="53"/>
      <c r="B178" s="53"/>
      <c r="C178" s="53"/>
      <c r="D178" s="53"/>
      <c r="E178" s="53"/>
      <c r="F178" s="53"/>
      <c r="G178" s="53"/>
      <c r="H178" s="53"/>
      <c r="I178" s="53"/>
      <c r="M178" s="25"/>
      <c r="N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</row>
    <row r="179" spans="1:254" s="27" customFormat="1">
      <c r="A179" s="53"/>
      <c r="B179" s="53"/>
      <c r="C179" s="53"/>
      <c r="D179" s="53"/>
      <c r="E179" s="53"/>
      <c r="F179" s="53"/>
      <c r="G179" s="53"/>
      <c r="H179" s="53"/>
      <c r="I179" s="53"/>
      <c r="M179" s="25"/>
      <c r="N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</row>
    <row r="180" spans="1:254" s="27" customFormat="1">
      <c r="A180" s="53"/>
      <c r="B180" s="53"/>
      <c r="C180" s="53"/>
      <c r="D180" s="53"/>
      <c r="E180" s="53"/>
      <c r="F180" s="53"/>
      <c r="G180" s="53"/>
      <c r="H180" s="53"/>
      <c r="I180" s="53"/>
      <c r="M180" s="25"/>
      <c r="N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</row>
    <row r="181" spans="1:254" s="27" customFormat="1">
      <c r="A181" s="53"/>
      <c r="B181" s="53"/>
      <c r="C181" s="53"/>
      <c r="D181" s="53"/>
      <c r="E181" s="53"/>
      <c r="F181" s="53"/>
      <c r="G181" s="53"/>
      <c r="H181" s="53"/>
      <c r="I181" s="53"/>
      <c r="M181" s="25"/>
      <c r="N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</row>
    <row r="182" spans="1:254" s="27" customFormat="1">
      <c r="A182" s="53"/>
      <c r="B182" s="53"/>
      <c r="C182" s="53"/>
      <c r="D182" s="53"/>
      <c r="E182" s="53"/>
      <c r="F182" s="53"/>
      <c r="G182" s="53"/>
      <c r="H182" s="53"/>
      <c r="I182" s="53"/>
      <c r="M182" s="25"/>
      <c r="N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</row>
    <row r="183" spans="1:254" s="27" customFormat="1">
      <c r="A183" s="53"/>
      <c r="B183" s="53"/>
      <c r="C183" s="53"/>
      <c r="D183" s="53"/>
      <c r="E183" s="53"/>
      <c r="F183" s="53"/>
      <c r="G183" s="53"/>
      <c r="H183" s="53"/>
      <c r="I183" s="53"/>
      <c r="M183" s="25"/>
      <c r="N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</row>
    <row r="184" spans="1:254" s="27" customFormat="1">
      <c r="A184" s="53"/>
      <c r="B184" s="53"/>
      <c r="C184" s="53"/>
      <c r="D184" s="53"/>
      <c r="E184" s="53"/>
      <c r="F184" s="53"/>
      <c r="G184" s="53"/>
      <c r="H184" s="53"/>
      <c r="I184" s="53"/>
      <c r="M184" s="25"/>
      <c r="N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</row>
    <row r="185" spans="1:254" s="27" customFormat="1">
      <c r="A185" s="53"/>
      <c r="B185" s="53"/>
      <c r="C185" s="53"/>
      <c r="D185" s="53"/>
      <c r="E185" s="53"/>
      <c r="F185" s="53"/>
      <c r="G185" s="53"/>
      <c r="H185" s="53"/>
      <c r="I185" s="53"/>
      <c r="M185" s="25"/>
      <c r="N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</row>
    <row r="186" spans="1:254" s="27" customFormat="1">
      <c r="A186" s="53"/>
      <c r="B186" s="53"/>
      <c r="C186" s="53"/>
      <c r="D186" s="53"/>
      <c r="E186" s="53"/>
      <c r="F186" s="53"/>
      <c r="G186" s="53"/>
      <c r="H186" s="53"/>
      <c r="I186" s="53"/>
      <c r="M186" s="25"/>
      <c r="N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</row>
    <row r="187" spans="1:254" s="27" customFormat="1">
      <c r="A187" s="53"/>
      <c r="B187" s="53"/>
      <c r="C187" s="53"/>
      <c r="D187" s="53"/>
      <c r="E187" s="53"/>
      <c r="F187" s="53"/>
      <c r="G187" s="53"/>
      <c r="H187" s="53"/>
      <c r="I187" s="53"/>
      <c r="M187" s="25"/>
      <c r="N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</row>
    <row r="188" spans="1:254" s="27" customFormat="1">
      <c r="A188" s="53"/>
      <c r="B188" s="53"/>
      <c r="C188" s="53"/>
      <c r="D188" s="53"/>
      <c r="E188" s="53"/>
      <c r="F188" s="53"/>
      <c r="G188" s="53"/>
      <c r="H188" s="53"/>
      <c r="I188" s="53"/>
      <c r="M188" s="25"/>
      <c r="N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</row>
    <row r="189" spans="1:254" s="27" customFormat="1">
      <c r="A189" s="53"/>
      <c r="B189" s="53"/>
      <c r="C189" s="53"/>
      <c r="D189" s="53"/>
      <c r="E189" s="53"/>
      <c r="F189" s="53"/>
      <c r="G189" s="53"/>
      <c r="H189" s="53"/>
      <c r="I189" s="53"/>
      <c r="M189" s="25"/>
      <c r="N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</row>
    <row r="190" spans="1:254" s="27" customFormat="1">
      <c r="A190" s="53"/>
      <c r="B190" s="53"/>
      <c r="C190" s="53"/>
      <c r="D190" s="53"/>
      <c r="E190" s="53"/>
      <c r="F190" s="53"/>
      <c r="G190" s="53"/>
      <c r="H190" s="53"/>
      <c r="I190" s="53"/>
      <c r="M190" s="25"/>
      <c r="N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</row>
    <row r="191" spans="1:254" s="27" customFormat="1">
      <c r="A191" s="53"/>
      <c r="B191" s="53"/>
      <c r="C191" s="53"/>
      <c r="D191" s="53"/>
      <c r="E191" s="53"/>
      <c r="F191" s="53"/>
      <c r="G191" s="53"/>
      <c r="H191" s="53"/>
      <c r="I191" s="53"/>
      <c r="M191" s="25"/>
      <c r="N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</row>
    <row r="192" spans="1:254" s="27" customFormat="1">
      <c r="A192" s="53"/>
      <c r="B192" s="53"/>
      <c r="C192" s="53"/>
      <c r="D192" s="53"/>
      <c r="E192" s="53"/>
      <c r="F192" s="53"/>
      <c r="G192" s="53"/>
      <c r="H192" s="53"/>
      <c r="I192" s="53"/>
      <c r="M192" s="25"/>
      <c r="N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</row>
    <row r="193" spans="1:254" s="27" customFormat="1">
      <c r="A193" s="53"/>
      <c r="B193" s="53"/>
      <c r="C193" s="53"/>
      <c r="D193" s="53"/>
      <c r="E193" s="53"/>
      <c r="F193" s="53"/>
      <c r="G193" s="53"/>
      <c r="H193" s="53"/>
      <c r="I193" s="53"/>
      <c r="M193" s="25"/>
      <c r="N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</row>
  </sheetData>
  <mergeCells count="6">
    <mergeCell ref="B109:O109"/>
    <mergeCell ref="M2:T2"/>
    <mergeCell ref="P7:W7"/>
    <mergeCell ref="X7:AM7"/>
    <mergeCell ref="U8:W8"/>
    <mergeCell ref="AK8:AM8"/>
  </mergeCells>
  <pageMargins left="0.15748031496062992" right="0.19685039370078741" top="0.27559055118110237" bottom="0.19685039370078741" header="0.31496062992125984" footer="0.31496062992125984"/>
  <pageSetup paperSize="190" scale="6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72"/>
  <sheetViews>
    <sheetView tabSelected="1" workbookViewId="0">
      <selection activeCell="V15" sqref="V15"/>
    </sheetView>
  </sheetViews>
  <sheetFormatPr baseColWidth="10" defaultColWidth="4.7109375" defaultRowHeight="12.75"/>
  <cols>
    <col min="1" max="1" width="4.7109375" customWidth="1"/>
    <col min="2" max="2" width="7.5703125" customWidth="1"/>
    <col min="3" max="9" width="4.7109375" customWidth="1"/>
    <col min="10" max="10" width="10.140625" style="73" customWidth="1"/>
    <col min="11" max="11" width="4.7109375" customWidth="1"/>
    <col min="12" max="12" width="10.140625" style="73" bestFit="1" customWidth="1"/>
    <col min="13" max="13" width="4.7109375" customWidth="1"/>
    <col min="14" max="14" width="14" style="74" customWidth="1"/>
  </cols>
  <sheetData>
    <row r="1" spans="1:17">
      <c r="A1" s="58"/>
      <c r="B1" s="58"/>
      <c r="C1" s="58"/>
      <c r="D1" s="58"/>
      <c r="E1" s="58"/>
      <c r="F1" s="58"/>
      <c r="G1" s="58"/>
      <c r="H1" s="58"/>
      <c r="I1" s="58"/>
      <c r="J1" s="59"/>
      <c r="K1" s="58"/>
      <c r="L1" s="59"/>
      <c r="M1" s="58"/>
      <c r="N1" s="60"/>
      <c r="O1" s="58"/>
      <c r="P1" s="58"/>
    </row>
    <row r="2" spans="1:17" ht="15">
      <c r="A2" s="108" t="s">
        <v>315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61"/>
    </row>
    <row r="3" spans="1:17" ht="15">
      <c r="A3" s="108" t="s">
        <v>357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61"/>
    </row>
    <row r="4" spans="1:17" ht="15">
      <c r="A4" s="108" t="s">
        <v>324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61"/>
    </row>
    <row r="5" spans="1:17" ht="15">
      <c r="A5" s="62"/>
      <c r="B5" s="62"/>
      <c r="C5" s="62"/>
      <c r="D5" s="62"/>
      <c r="E5" s="62"/>
      <c r="F5" s="62"/>
      <c r="G5" s="62"/>
      <c r="H5" s="62"/>
      <c r="I5" s="62"/>
      <c r="J5" s="63"/>
      <c r="K5" s="62"/>
      <c r="L5" s="63"/>
      <c r="M5" s="62"/>
      <c r="N5" s="64"/>
      <c r="O5" s="64"/>
      <c r="P5" s="64"/>
      <c r="Q5" s="61"/>
    </row>
    <row r="6" spans="1:17">
      <c r="A6" s="58"/>
      <c r="B6" s="58"/>
      <c r="C6" s="58"/>
      <c r="D6" s="58"/>
      <c r="E6" s="58"/>
      <c r="F6" s="58"/>
      <c r="G6" s="58"/>
      <c r="H6" s="58"/>
      <c r="I6" s="58"/>
      <c r="J6" s="59"/>
      <c r="K6" s="58"/>
      <c r="L6" s="59"/>
      <c r="M6" s="58"/>
      <c r="N6" s="60"/>
      <c r="O6" s="58"/>
      <c r="P6" s="58"/>
    </row>
    <row r="7" spans="1:17">
      <c r="A7" s="60" t="s">
        <v>317</v>
      </c>
      <c r="B7" s="58"/>
      <c r="C7" s="58"/>
      <c r="D7" s="58"/>
      <c r="E7" s="58"/>
      <c r="F7" s="58"/>
      <c r="G7" s="58"/>
      <c r="H7" s="58"/>
      <c r="I7" s="58"/>
      <c r="J7" s="59"/>
      <c r="K7" s="58"/>
      <c r="L7" s="59"/>
      <c r="M7" s="58"/>
      <c r="N7" s="60"/>
      <c r="O7" s="58"/>
      <c r="P7" s="58"/>
    </row>
    <row r="8" spans="1:17" ht="6" customHeight="1">
      <c r="A8" s="58"/>
      <c r="B8" s="58"/>
      <c r="C8" s="58"/>
      <c r="D8" s="58"/>
      <c r="E8" s="58"/>
      <c r="F8" s="58"/>
      <c r="G8" s="58"/>
      <c r="H8" s="58"/>
      <c r="I8" s="58"/>
      <c r="J8" s="59"/>
      <c r="K8" s="58"/>
      <c r="L8" s="59"/>
      <c r="M8" s="58"/>
      <c r="N8" s="60"/>
      <c r="O8" s="58"/>
      <c r="P8" s="58"/>
    </row>
    <row r="9" spans="1:17">
      <c r="A9" s="65"/>
      <c r="B9" s="66">
        <v>1</v>
      </c>
      <c r="C9" s="65" t="s">
        <v>325</v>
      </c>
      <c r="D9" s="65"/>
      <c r="E9" s="65"/>
      <c r="F9" s="65"/>
      <c r="G9" s="65"/>
      <c r="H9" s="65"/>
      <c r="I9" s="65"/>
      <c r="J9" s="67">
        <v>53511.9</v>
      </c>
      <c r="K9" s="65"/>
      <c r="L9" s="67">
        <f t="shared" ref="L9:L12" si="0">(J9*B9)</f>
        <v>53511.9</v>
      </c>
      <c r="M9" s="65"/>
      <c r="N9" s="60"/>
      <c r="O9" s="65"/>
      <c r="P9" s="65"/>
    </row>
    <row r="10" spans="1:17">
      <c r="A10" s="65"/>
      <c r="B10" s="66">
        <v>1</v>
      </c>
      <c r="C10" s="65" t="s">
        <v>358</v>
      </c>
      <c r="D10" s="65"/>
      <c r="E10" s="65"/>
      <c r="F10" s="65"/>
      <c r="G10" s="65"/>
      <c r="H10" s="65"/>
      <c r="I10" s="65"/>
      <c r="J10" s="67">
        <v>20680</v>
      </c>
      <c r="K10" s="65"/>
      <c r="L10" s="67">
        <f t="shared" si="0"/>
        <v>20680</v>
      </c>
      <c r="M10" s="65"/>
      <c r="N10" s="60"/>
      <c r="O10" s="65"/>
      <c r="P10" s="65"/>
    </row>
    <row r="11" spans="1:17">
      <c r="A11" s="65"/>
      <c r="B11" s="66">
        <v>1</v>
      </c>
      <c r="C11" s="68" t="s">
        <v>326</v>
      </c>
      <c r="D11" s="65"/>
      <c r="E11" s="65"/>
      <c r="F11" s="65"/>
      <c r="G11" s="65"/>
      <c r="H11" s="65"/>
      <c r="I11" s="65"/>
      <c r="J11" s="67">
        <f>Plantilla!P28</f>
        <v>14253.8</v>
      </c>
      <c r="K11" s="65"/>
      <c r="L11" s="67">
        <f t="shared" si="0"/>
        <v>14253.8</v>
      </c>
      <c r="M11" s="65"/>
      <c r="N11" s="60"/>
      <c r="O11" s="65"/>
      <c r="P11" s="65"/>
    </row>
    <row r="12" spans="1:17">
      <c r="A12" s="65"/>
      <c r="B12" s="66">
        <v>1</v>
      </c>
      <c r="C12" s="68" t="s">
        <v>327</v>
      </c>
      <c r="D12" s="68"/>
      <c r="E12" s="65"/>
      <c r="F12" s="65"/>
      <c r="G12" s="65"/>
      <c r="H12" s="65"/>
      <c r="I12" s="65"/>
      <c r="J12" s="67">
        <v>9573</v>
      </c>
      <c r="K12" s="65"/>
      <c r="L12" s="67">
        <f t="shared" si="0"/>
        <v>9573</v>
      </c>
      <c r="M12" s="65"/>
      <c r="N12" s="69">
        <f>SUM(L9:L12)</f>
        <v>98018.7</v>
      </c>
      <c r="O12" s="65"/>
      <c r="P12" s="65"/>
    </row>
    <row r="13" spans="1:17">
      <c r="A13" s="65"/>
      <c r="B13" s="70">
        <f>SUM(B9:B12)</f>
        <v>4</v>
      </c>
      <c r="C13" s="65"/>
      <c r="D13" s="65"/>
      <c r="E13" s="65"/>
      <c r="F13" s="65"/>
      <c r="G13" s="65"/>
      <c r="H13" s="65"/>
      <c r="I13" s="65"/>
      <c r="J13" s="67"/>
      <c r="K13" s="65"/>
      <c r="L13" s="67"/>
      <c r="M13" s="65"/>
      <c r="N13" s="60"/>
      <c r="O13" s="65"/>
      <c r="P13" s="65"/>
    </row>
    <row r="14" spans="1:17" s="79" customFormat="1">
      <c r="A14" s="75"/>
      <c r="B14" s="76"/>
      <c r="C14" s="75"/>
      <c r="D14" s="75"/>
      <c r="E14" s="75"/>
      <c r="F14" s="75"/>
      <c r="G14" s="75"/>
      <c r="H14" s="75"/>
      <c r="I14" s="75"/>
      <c r="J14" s="77"/>
      <c r="K14" s="75"/>
      <c r="L14" s="77"/>
      <c r="M14" s="75"/>
      <c r="N14" s="78"/>
      <c r="O14" s="75"/>
      <c r="P14" s="75"/>
    </row>
    <row r="15" spans="1:17" s="79" customFormat="1">
      <c r="A15" s="78" t="s">
        <v>328</v>
      </c>
      <c r="J15" s="80"/>
      <c r="L15" s="80"/>
      <c r="N15" s="78"/>
    </row>
    <row r="16" spans="1:17" s="79" customFormat="1" ht="6" customHeight="1">
      <c r="J16" s="80"/>
      <c r="L16" s="80"/>
      <c r="N16" s="78"/>
    </row>
    <row r="17" spans="1:16" s="79" customFormat="1">
      <c r="B17" s="76">
        <v>1</v>
      </c>
      <c r="C17" s="75" t="s">
        <v>329</v>
      </c>
      <c r="D17" s="75"/>
      <c r="E17" s="75"/>
      <c r="F17" s="75"/>
      <c r="G17" s="75"/>
      <c r="H17" s="75"/>
      <c r="I17" s="75"/>
      <c r="J17" s="77">
        <v>31028.26</v>
      </c>
      <c r="K17" s="75"/>
      <c r="L17" s="77">
        <f>(J17*B17)</f>
        <v>31028.26</v>
      </c>
      <c r="M17" s="75"/>
      <c r="N17" s="78"/>
      <c r="O17" s="75"/>
    </row>
    <row r="18" spans="1:16" s="79" customFormat="1">
      <c r="B18" s="76">
        <v>1</v>
      </c>
      <c r="C18" s="75" t="s">
        <v>330</v>
      </c>
      <c r="D18" s="75"/>
      <c r="E18" s="75"/>
      <c r="F18" s="75"/>
      <c r="G18" s="75"/>
      <c r="H18" s="75"/>
      <c r="I18" s="75"/>
      <c r="J18" s="77">
        <f>Plantilla!P14</f>
        <v>17654</v>
      </c>
      <c r="K18" s="75"/>
      <c r="L18" s="77">
        <f>(J18*B18)</f>
        <v>17654</v>
      </c>
      <c r="M18" s="75"/>
      <c r="N18" s="78"/>
      <c r="O18" s="75"/>
    </row>
    <row r="19" spans="1:16" s="79" customFormat="1">
      <c r="B19" s="76">
        <v>9</v>
      </c>
      <c r="C19" s="75" t="s">
        <v>331</v>
      </c>
      <c r="D19" s="75"/>
      <c r="E19" s="75"/>
      <c r="F19" s="75"/>
      <c r="G19" s="75"/>
      <c r="H19" s="75"/>
      <c r="I19" s="75"/>
      <c r="J19" s="77">
        <f>Plantilla!P15</f>
        <v>9573.09</v>
      </c>
      <c r="K19" s="75"/>
      <c r="L19" s="77">
        <f>(J19*B19)</f>
        <v>86157.81</v>
      </c>
      <c r="M19" s="75"/>
      <c r="N19" s="78"/>
      <c r="O19" s="75"/>
    </row>
    <row r="20" spans="1:16" s="79" customFormat="1">
      <c r="B20" s="76">
        <v>2</v>
      </c>
      <c r="C20" s="75" t="s">
        <v>332</v>
      </c>
      <c r="D20" s="75"/>
      <c r="E20" s="75"/>
      <c r="F20" s="75"/>
      <c r="G20" s="75"/>
      <c r="H20" s="75"/>
      <c r="I20" s="75"/>
      <c r="J20" s="77">
        <f>Plantilla!P24</f>
        <v>7654.8</v>
      </c>
      <c r="K20" s="75"/>
      <c r="L20" s="77">
        <f>(J20*B20)</f>
        <v>15309.6</v>
      </c>
      <c r="M20" s="75"/>
      <c r="N20" s="78"/>
      <c r="O20" s="75"/>
    </row>
    <row r="21" spans="1:16" s="79" customFormat="1">
      <c r="B21" s="82">
        <f>SUM(B17:B20)</f>
        <v>13</v>
      </c>
      <c r="C21" s="75"/>
      <c r="D21" s="75"/>
      <c r="E21" s="75"/>
      <c r="F21" s="75"/>
      <c r="G21" s="75"/>
      <c r="H21" s="75"/>
      <c r="I21" s="75"/>
      <c r="J21" s="77"/>
      <c r="K21" s="75"/>
      <c r="L21" s="75"/>
      <c r="M21" s="75"/>
      <c r="N21" s="81">
        <f>SUM(L17:L20)</f>
        <v>150149.67000000001</v>
      </c>
      <c r="O21" s="75"/>
    </row>
    <row r="22" spans="1:16" s="79" customFormat="1">
      <c r="B22" s="76"/>
      <c r="C22" s="75"/>
      <c r="D22" s="75"/>
      <c r="E22" s="75"/>
      <c r="F22" s="75"/>
      <c r="G22" s="75"/>
      <c r="H22" s="75"/>
      <c r="I22" s="75"/>
      <c r="J22" s="77"/>
      <c r="K22" s="75"/>
      <c r="L22" s="77"/>
      <c r="M22" s="75"/>
      <c r="N22" s="78"/>
      <c r="O22" s="75"/>
    </row>
    <row r="23" spans="1:16" s="79" customFormat="1">
      <c r="A23" s="78" t="s">
        <v>365</v>
      </c>
      <c r="J23" s="80"/>
      <c r="L23" s="80"/>
      <c r="N23" s="78"/>
    </row>
    <row r="24" spans="1:16" s="79" customFormat="1" ht="6" customHeight="1">
      <c r="J24" s="80"/>
      <c r="L24" s="80"/>
      <c r="N24" s="78"/>
    </row>
    <row r="25" spans="1:16" s="79" customFormat="1">
      <c r="A25" s="75"/>
      <c r="B25" s="76">
        <v>1</v>
      </c>
      <c r="C25" s="75" t="s">
        <v>333</v>
      </c>
      <c r="D25" s="75"/>
      <c r="E25" s="75"/>
      <c r="F25" s="75"/>
      <c r="G25" s="75"/>
      <c r="H25" s="75"/>
      <c r="I25" s="75"/>
      <c r="J25" s="77">
        <f>Plantilla!P95</f>
        <v>12037.6</v>
      </c>
      <c r="K25" s="75"/>
      <c r="L25" s="77">
        <f>(J25*B25)</f>
        <v>12037.6</v>
      </c>
      <c r="M25" s="75"/>
      <c r="N25" s="78"/>
      <c r="O25" s="75"/>
      <c r="P25" s="75"/>
    </row>
    <row r="26" spans="1:16" s="79" customFormat="1">
      <c r="A26" s="75"/>
      <c r="B26" s="76">
        <v>2</v>
      </c>
      <c r="C26" s="75" t="s">
        <v>334</v>
      </c>
      <c r="D26" s="75"/>
      <c r="E26" s="75"/>
      <c r="F26" s="75"/>
      <c r="G26" s="75"/>
      <c r="H26" s="75"/>
      <c r="I26" s="75"/>
      <c r="J26" s="77">
        <f>Plantilla!P96</f>
        <v>10714.85</v>
      </c>
      <c r="K26" s="75"/>
      <c r="L26" s="77">
        <f>(J26*B26)</f>
        <v>21429.7</v>
      </c>
      <c r="M26" s="75"/>
      <c r="N26" s="78"/>
      <c r="O26" s="75"/>
      <c r="P26" s="75"/>
    </row>
    <row r="27" spans="1:16" s="79" customFormat="1">
      <c r="A27" s="75"/>
      <c r="B27" s="76">
        <v>10</v>
      </c>
      <c r="C27" s="75" t="s">
        <v>335</v>
      </c>
      <c r="D27" s="75"/>
      <c r="E27" s="75"/>
      <c r="F27" s="75"/>
      <c r="G27" s="75"/>
      <c r="H27" s="75"/>
      <c r="I27" s="75"/>
      <c r="J27" s="77">
        <f>Plantilla!P105</f>
        <v>7730</v>
      </c>
      <c r="K27" s="75"/>
      <c r="L27" s="77">
        <f>(J27*B27)</f>
        <v>77300</v>
      </c>
      <c r="M27" s="75"/>
      <c r="N27" s="78"/>
      <c r="O27" s="75"/>
      <c r="P27" s="75"/>
    </row>
    <row r="28" spans="1:16" s="79" customFormat="1">
      <c r="A28" s="75"/>
      <c r="B28" s="76">
        <v>1</v>
      </c>
      <c r="C28" s="75" t="s">
        <v>359</v>
      </c>
      <c r="D28" s="75"/>
      <c r="E28" s="75"/>
      <c r="F28" s="75"/>
      <c r="G28" s="75"/>
      <c r="H28" s="75"/>
      <c r="I28" s="75"/>
      <c r="J28" s="77">
        <f>Plantilla!P94</f>
        <v>9573.09</v>
      </c>
      <c r="K28" s="75"/>
      <c r="L28" s="77">
        <f>(J28*B28)</f>
        <v>9573.09</v>
      </c>
      <c r="M28" s="75"/>
      <c r="N28" s="78"/>
      <c r="O28" s="75"/>
      <c r="P28" s="75"/>
    </row>
    <row r="29" spans="1:16" s="79" customFormat="1">
      <c r="A29" s="75"/>
      <c r="B29" s="82">
        <f ca="1">SUM(B25:B29)</f>
        <v>14</v>
      </c>
      <c r="C29" s="75"/>
      <c r="D29" s="75"/>
      <c r="E29" s="75"/>
      <c r="F29" s="75"/>
      <c r="G29" s="75"/>
      <c r="H29" s="75"/>
      <c r="I29" s="75"/>
      <c r="J29" s="77"/>
      <c r="K29" s="75"/>
      <c r="L29" s="77"/>
      <c r="M29" s="75"/>
      <c r="N29" s="81">
        <f>SUM(L25:L28)</f>
        <v>120340.39</v>
      </c>
      <c r="O29" s="75"/>
      <c r="P29" s="75"/>
    </row>
    <row r="30" spans="1:16" s="79" customFormat="1">
      <c r="B30" s="75"/>
      <c r="C30" s="75"/>
      <c r="D30" s="75"/>
      <c r="E30" s="75"/>
      <c r="F30" s="75"/>
      <c r="G30" s="75"/>
      <c r="H30" s="75"/>
      <c r="I30" s="75"/>
      <c r="J30" s="77"/>
      <c r="K30" s="75"/>
      <c r="L30" s="77"/>
      <c r="M30" s="75"/>
      <c r="N30" s="78"/>
      <c r="O30" s="75"/>
      <c r="P30" s="75"/>
    </row>
    <row r="31" spans="1:16" s="79" customFormat="1">
      <c r="A31" s="78" t="s">
        <v>336</v>
      </c>
      <c r="B31" s="75"/>
      <c r="C31" s="75"/>
      <c r="D31" s="75"/>
      <c r="E31" s="75"/>
      <c r="F31" s="75"/>
      <c r="G31" s="75"/>
      <c r="H31" s="75"/>
      <c r="I31" s="75"/>
      <c r="J31" s="77"/>
      <c r="K31" s="75"/>
      <c r="L31" s="77"/>
      <c r="M31" s="75"/>
      <c r="N31" s="78"/>
      <c r="O31" s="75"/>
      <c r="P31" s="75"/>
    </row>
    <row r="32" spans="1:16" s="79" customFormat="1" ht="6.75" customHeight="1">
      <c r="B32" s="83" t="s">
        <v>337</v>
      </c>
      <c r="C32" s="84"/>
      <c r="J32" s="80"/>
      <c r="L32" s="80"/>
      <c r="N32" s="78"/>
    </row>
    <row r="33" spans="1:14" s="79" customFormat="1">
      <c r="A33" s="75"/>
      <c r="B33" s="76">
        <v>1</v>
      </c>
      <c r="C33" s="84" t="s">
        <v>338</v>
      </c>
      <c r="D33" s="75"/>
      <c r="E33" s="75"/>
      <c r="F33" s="75"/>
      <c r="G33" s="75"/>
      <c r="H33" s="75"/>
      <c r="I33" s="75"/>
      <c r="J33" s="77">
        <f>Plantilla!P88</f>
        <v>9858.6299999999992</v>
      </c>
      <c r="K33" s="75"/>
      <c r="L33" s="77">
        <f t="shared" ref="L33:L38" si="1">(J33*B33)</f>
        <v>9858.6299999999992</v>
      </c>
      <c r="N33" s="78"/>
    </row>
    <row r="34" spans="1:14" s="79" customFormat="1">
      <c r="A34" s="75"/>
      <c r="B34" s="76">
        <v>1</v>
      </c>
      <c r="C34" s="84" t="s">
        <v>339</v>
      </c>
      <c r="D34" s="75"/>
      <c r="E34" s="75"/>
      <c r="F34" s="75"/>
      <c r="G34" s="75"/>
      <c r="H34" s="75"/>
      <c r="I34" s="75"/>
      <c r="J34" s="77">
        <f>Plantilla!P87</f>
        <v>10042.51</v>
      </c>
      <c r="K34" s="75"/>
      <c r="L34" s="77">
        <f t="shared" si="1"/>
        <v>10042.51</v>
      </c>
      <c r="N34" s="78"/>
    </row>
    <row r="35" spans="1:14" s="79" customFormat="1">
      <c r="A35" s="75"/>
      <c r="B35" s="76">
        <v>3</v>
      </c>
      <c r="C35" s="84" t="s">
        <v>362</v>
      </c>
      <c r="D35" s="75"/>
      <c r="E35" s="75"/>
      <c r="F35" s="75"/>
      <c r="G35" s="75"/>
      <c r="H35" s="75"/>
      <c r="I35" s="75"/>
      <c r="J35" s="77">
        <f>Plantilla!P83</f>
        <v>9573.09</v>
      </c>
      <c r="K35" s="75"/>
      <c r="L35" s="77">
        <f t="shared" si="1"/>
        <v>28719.27</v>
      </c>
      <c r="N35" s="78"/>
    </row>
    <row r="36" spans="1:14" s="79" customFormat="1">
      <c r="A36" s="75"/>
      <c r="B36" s="76">
        <v>1</v>
      </c>
      <c r="C36" s="84" t="s">
        <v>361</v>
      </c>
      <c r="D36" s="75"/>
      <c r="E36" s="75"/>
      <c r="F36" s="75"/>
      <c r="G36" s="75"/>
      <c r="H36" s="75"/>
      <c r="I36" s="75"/>
      <c r="J36" s="77">
        <f>Plantilla!P84</f>
        <v>7654.8</v>
      </c>
      <c r="K36" s="75"/>
      <c r="L36" s="77">
        <f t="shared" si="1"/>
        <v>7654.8</v>
      </c>
      <c r="N36" s="78"/>
    </row>
    <row r="37" spans="1:14" s="79" customFormat="1">
      <c r="A37" s="75"/>
      <c r="B37" s="76">
        <v>3</v>
      </c>
      <c r="C37" s="84" t="s">
        <v>340</v>
      </c>
      <c r="D37" s="75"/>
      <c r="E37" s="75"/>
      <c r="F37" s="75"/>
      <c r="G37" s="75"/>
      <c r="H37" s="75"/>
      <c r="I37" s="75"/>
      <c r="J37" s="77">
        <f>Plantilla!P91</f>
        <v>9573.09</v>
      </c>
      <c r="K37" s="75"/>
      <c r="L37" s="77">
        <f t="shared" si="1"/>
        <v>28719.27</v>
      </c>
      <c r="N37" s="78"/>
    </row>
    <row r="38" spans="1:14" s="79" customFormat="1">
      <c r="A38" s="75"/>
      <c r="B38" s="76">
        <v>2</v>
      </c>
      <c r="C38" s="84" t="s">
        <v>341</v>
      </c>
      <c r="D38" s="75"/>
      <c r="E38" s="75"/>
      <c r="F38" s="75"/>
      <c r="G38" s="75"/>
      <c r="H38" s="75"/>
      <c r="I38" s="75"/>
      <c r="J38" s="77">
        <f>Plantilla!P89</f>
        <v>9573.09</v>
      </c>
      <c r="K38" s="75"/>
      <c r="L38" s="77">
        <f t="shared" si="1"/>
        <v>19146.18</v>
      </c>
      <c r="N38" s="78"/>
    </row>
    <row r="39" spans="1:14" s="79" customFormat="1">
      <c r="B39" s="82">
        <f>SUM(B33:B38)</f>
        <v>11</v>
      </c>
      <c r="J39" s="80"/>
      <c r="L39" s="80"/>
      <c r="N39" s="81">
        <f>SUM(L33:L38)</f>
        <v>104140.66</v>
      </c>
    </row>
    <row r="40" spans="1:14" s="79" customFormat="1">
      <c r="B40" s="85"/>
      <c r="J40" s="80"/>
      <c r="L40" s="80"/>
      <c r="N40" s="78"/>
    </row>
    <row r="41" spans="1:14" s="79" customFormat="1">
      <c r="A41" s="78" t="s">
        <v>319</v>
      </c>
      <c r="B41" s="85"/>
      <c r="J41" s="80"/>
      <c r="L41" s="80"/>
      <c r="N41" s="78"/>
    </row>
    <row r="42" spans="1:14" s="79" customFormat="1" ht="6.75" customHeight="1">
      <c r="A42" s="78"/>
      <c r="B42" s="85"/>
      <c r="J42" s="80"/>
      <c r="L42" s="80"/>
      <c r="N42" s="78"/>
    </row>
    <row r="43" spans="1:14" s="79" customFormat="1">
      <c r="A43" s="78"/>
      <c r="B43" s="85">
        <v>1</v>
      </c>
      <c r="C43" s="84" t="s">
        <v>360</v>
      </c>
      <c r="J43" s="80">
        <f>Plantilla!P26</f>
        <v>31017</v>
      </c>
      <c r="L43" s="77">
        <f t="shared" ref="L43:L59" si="2">(J43*B43)</f>
        <v>31017</v>
      </c>
      <c r="N43" s="78"/>
    </row>
    <row r="44" spans="1:14" s="79" customFormat="1">
      <c r="B44" s="76">
        <v>1</v>
      </c>
      <c r="C44" s="75" t="s">
        <v>342</v>
      </c>
      <c r="D44" s="75"/>
      <c r="E44" s="75"/>
      <c r="F44" s="75"/>
      <c r="G44" s="75"/>
      <c r="H44" s="75"/>
      <c r="I44" s="75"/>
      <c r="J44" s="77">
        <f>Plantilla!P27</f>
        <v>12704.5</v>
      </c>
      <c r="K44" s="75"/>
      <c r="L44" s="77">
        <f t="shared" si="2"/>
        <v>12704.5</v>
      </c>
      <c r="M44" s="75"/>
      <c r="N44" s="78"/>
    </row>
    <row r="45" spans="1:14" s="79" customFormat="1">
      <c r="B45" s="76">
        <v>1</v>
      </c>
      <c r="C45" s="75" t="s">
        <v>343</v>
      </c>
      <c r="D45" s="75"/>
      <c r="E45" s="75"/>
      <c r="F45" s="75"/>
      <c r="G45" s="75"/>
      <c r="H45" s="75"/>
      <c r="I45" s="75"/>
      <c r="J45" s="77">
        <f>Plantilla!P71</f>
        <v>10088.91</v>
      </c>
      <c r="K45" s="75"/>
      <c r="L45" s="77">
        <f t="shared" si="2"/>
        <v>10088.91</v>
      </c>
      <c r="M45" s="75"/>
      <c r="N45" s="78"/>
    </row>
    <row r="46" spans="1:14" s="79" customFormat="1">
      <c r="B46" s="76">
        <v>1</v>
      </c>
      <c r="C46" s="75" t="s">
        <v>344</v>
      </c>
      <c r="D46" s="75"/>
      <c r="E46" s="75"/>
      <c r="F46" s="75"/>
      <c r="G46" s="75"/>
      <c r="H46" s="75"/>
      <c r="I46" s="75"/>
      <c r="J46" s="77">
        <f>Plantilla!P37</f>
        <v>10042.51</v>
      </c>
      <c r="K46" s="75"/>
      <c r="L46" s="77">
        <f t="shared" si="2"/>
        <v>10042.51</v>
      </c>
      <c r="M46" s="75"/>
      <c r="N46" s="78"/>
    </row>
    <row r="47" spans="1:14" s="79" customFormat="1">
      <c r="B47" s="76">
        <v>4</v>
      </c>
      <c r="C47" s="75" t="s">
        <v>345</v>
      </c>
      <c r="D47" s="75"/>
      <c r="E47" s="75"/>
      <c r="F47" s="75"/>
      <c r="G47" s="75"/>
      <c r="H47" s="75"/>
      <c r="I47" s="75"/>
      <c r="J47" s="77">
        <f>Plantilla!P44</f>
        <v>10088.91</v>
      </c>
      <c r="K47" s="75"/>
      <c r="L47" s="77">
        <f t="shared" si="2"/>
        <v>40355.64</v>
      </c>
      <c r="M47" s="75"/>
      <c r="N47" s="78"/>
    </row>
    <row r="48" spans="1:14" s="79" customFormat="1">
      <c r="B48" s="83">
        <v>2</v>
      </c>
      <c r="C48" s="84" t="s">
        <v>338</v>
      </c>
      <c r="D48" s="75"/>
      <c r="E48" s="84"/>
      <c r="F48" s="84"/>
      <c r="G48" s="84"/>
      <c r="H48" s="84"/>
      <c r="I48" s="84"/>
      <c r="J48" s="77">
        <f>Plantilla!P72</f>
        <v>9858.6299999999992</v>
      </c>
      <c r="K48" s="75"/>
      <c r="L48" s="77">
        <f t="shared" si="2"/>
        <v>19717.259999999998</v>
      </c>
      <c r="M48" s="75"/>
      <c r="N48" s="78"/>
    </row>
    <row r="49" spans="2:14" s="79" customFormat="1">
      <c r="B49" s="76">
        <v>1</v>
      </c>
      <c r="C49" s="75" t="s">
        <v>346</v>
      </c>
      <c r="D49" s="75"/>
      <c r="E49" s="75"/>
      <c r="F49" s="75"/>
      <c r="G49" s="75"/>
      <c r="H49" s="75"/>
      <c r="I49" s="75"/>
      <c r="J49" s="77">
        <f>Plantilla!P35</f>
        <v>11069</v>
      </c>
      <c r="K49" s="75"/>
      <c r="L49" s="77">
        <f t="shared" si="2"/>
        <v>11069</v>
      </c>
      <c r="M49" s="75"/>
      <c r="N49" s="78"/>
    </row>
    <row r="50" spans="2:14" s="79" customFormat="1">
      <c r="B50" s="76">
        <v>2</v>
      </c>
      <c r="C50" s="75" t="s">
        <v>347</v>
      </c>
      <c r="D50" s="75"/>
      <c r="E50" s="75"/>
      <c r="F50" s="75"/>
      <c r="G50" s="75"/>
      <c r="H50" s="75"/>
      <c r="I50" s="75"/>
      <c r="J50" s="77">
        <f>Plantilla!P41</f>
        <v>10718.7</v>
      </c>
      <c r="K50" s="75"/>
      <c r="L50" s="77">
        <f t="shared" si="2"/>
        <v>21437.4</v>
      </c>
      <c r="M50" s="75"/>
      <c r="N50" s="78"/>
    </row>
    <row r="51" spans="2:14" s="79" customFormat="1">
      <c r="B51" s="76">
        <v>1</v>
      </c>
      <c r="C51" s="75" t="s">
        <v>348</v>
      </c>
      <c r="D51" s="75"/>
      <c r="E51" s="75"/>
      <c r="F51" s="75"/>
      <c r="G51" s="75"/>
      <c r="H51" s="75"/>
      <c r="I51" s="75"/>
      <c r="J51" s="77">
        <f>Plantilla!P64</f>
        <v>11650.36</v>
      </c>
      <c r="K51" s="75"/>
      <c r="L51" s="77">
        <f t="shared" si="2"/>
        <v>11650.36</v>
      </c>
      <c r="M51" s="75"/>
      <c r="N51" s="78"/>
    </row>
    <row r="52" spans="2:14" s="79" customFormat="1">
      <c r="B52" s="76">
        <v>5</v>
      </c>
      <c r="C52" s="84" t="s">
        <v>349</v>
      </c>
      <c r="D52" s="75"/>
      <c r="E52" s="75"/>
      <c r="F52" s="75"/>
      <c r="G52" s="75"/>
      <c r="H52" s="75"/>
      <c r="I52" s="75"/>
      <c r="J52" s="77">
        <f>Plantilla!P77</f>
        <v>9573.09</v>
      </c>
      <c r="K52" s="75"/>
      <c r="L52" s="77">
        <f t="shared" si="2"/>
        <v>47865.45</v>
      </c>
      <c r="M52" s="75"/>
      <c r="N52" s="78"/>
    </row>
    <row r="53" spans="2:14" s="79" customFormat="1">
      <c r="B53" s="76">
        <v>1</v>
      </c>
      <c r="C53" s="84" t="s">
        <v>350</v>
      </c>
      <c r="D53" s="75"/>
      <c r="E53" s="75"/>
      <c r="F53" s="75"/>
      <c r="G53" s="75"/>
      <c r="H53" s="75"/>
      <c r="I53" s="75"/>
      <c r="J53" s="77">
        <f>Plantilla!P80</f>
        <v>7730</v>
      </c>
      <c r="K53" s="75"/>
      <c r="L53" s="77">
        <f t="shared" si="2"/>
        <v>7730</v>
      </c>
      <c r="M53" s="75"/>
      <c r="N53" s="78"/>
    </row>
    <row r="54" spans="2:14" s="79" customFormat="1">
      <c r="B54" s="83">
        <v>19</v>
      </c>
      <c r="C54" s="84" t="s">
        <v>351</v>
      </c>
      <c r="D54" s="75"/>
      <c r="E54" s="84"/>
      <c r="F54" s="84"/>
      <c r="G54" s="84"/>
      <c r="H54" s="84"/>
      <c r="I54" s="84"/>
      <c r="J54" s="86">
        <f>Plantilla!P61</f>
        <v>9573.09</v>
      </c>
      <c r="K54" s="75"/>
      <c r="L54" s="77">
        <f t="shared" si="2"/>
        <v>181888.71</v>
      </c>
      <c r="M54" s="75"/>
      <c r="N54" s="78"/>
    </row>
    <row r="55" spans="2:14" s="79" customFormat="1">
      <c r="B55" s="76">
        <v>6</v>
      </c>
      <c r="C55" s="75" t="s">
        <v>339</v>
      </c>
      <c r="D55" s="75"/>
      <c r="E55" s="75"/>
      <c r="F55" s="75"/>
      <c r="G55" s="75"/>
      <c r="H55" s="75"/>
      <c r="I55" s="75"/>
      <c r="J55" s="77">
        <f>Plantilla!P63</f>
        <v>10042.51</v>
      </c>
      <c r="K55" s="75"/>
      <c r="L55" s="77">
        <f t="shared" si="2"/>
        <v>60255.06</v>
      </c>
      <c r="M55" s="75"/>
      <c r="N55" s="78"/>
    </row>
    <row r="56" spans="2:14" s="79" customFormat="1">
      <c r="B56" s="76">
        <v>2</v>
      </c>
      <c r="C56" s="75" t="s">
        <v>352</v>
      </c>
      <c r="D56" s="75"/>
      <c r="E56" s="75"/>
      <c r="F56" s="75"/>
      <c r="G56" s="75"/>
      <c r="H56" s="75"/>
      <c r="I56" s="75"/>
      <c r="J56" s="77">
        <f>Plantilla!P30</f>
        <v>10718.61</v>
      </c>
      <c r="K56" s="75"/>
      <c r="L56" s="77">
        <f t="shared" si="2"/>
        <v>21437.22</v>
      </c>
      <c r="M56" s="75"/>
      <c r="N56" s="78"/>
    </row>
    <row r="57" spans="2:14" s="79" customFormat="1">
      <c r="B57" s="76">
        <v>6</v>
      </c>
      <c r="C57" s="75" t="s">
        <v>353</v>
      </c>
      <c r="D57" s="75"/>
      <c r="E57" s="75"/>
      <c r="F57" s="75"/>
      <c r="G57" s="75"/>
      <c r="H57" s="75"/>
      <c r="I57" s="75"/>
      <c r="J57" s="77">
        <f>Plantilla!P33</f>
        <v>10132.08</v>
      </c>
      <c r="K57" s="75"/>
      <c r="L57" s="77">
        <f t="shared" si="2"/>
        <v>60792.479999999996</v>
      </c>
      <c r="M57" s="75"/>
      <c r="N57" s="78"/>
    </row>
    <row r="58" spans="2:14" s="79" customFormat="1">
      <c r="B58" s="76">
        <v>2</v>
      </c>
      <c r="C58" s="75" t="s">
        <v>354</v>
      </c>
      <c r="D58" s="75"/>
      <c r="E58" s="75"/>
      <c r="F58" s="75"/>
      <c r="G58" s="75"/>
      <c r="H58" s="75"/>
      <c r="I58" s="75"/>
      <c r="J58" s="77">
        <f>Plantilla!P34</f>
        <v>11230.48</v>
      </c>
      <c r="K58" s="75"/>
      <c r="L58" s="77">
        <f t="shared" si="2"/>
        <v>22460.959999999999</v>
      </c>
      <c r="M58" s="75"/>
      <c r="N58" s="78"/>
    </row>
    <row r="59" spans="2:14" s="79" customFormat="1">
      <c r="B59" s="76">
        <v>1</v>
      </c>
      <c r="C59" s="75" t="s">
        <v>355</v>
      </c>
      <c r="D59" s="75"/>
      <c r="E59" s="75"/>
      <c r="F59" s="75"/>
      <c r="G59" s="75"/>
      <c r="H59" s="75"/>
      <c r="I59" s="75"/>
      <c r="J59" s="77">
        <f>Plantilla!P42</f>
        <v>10718.7</v>
      </c>
      <c r="K59" s="75"/>
      <c r="L59" s="77">
        <f t="shared" si="2"/>
        <v>10718.7</v>
      </c>
      <c r="M59" s="75"/>
      <c r="N59" s="78"/>
    </row>
    <row r="60" spans="2:14" s="79" customFormat="1">
      <c r="B60" s="82">
        <f>SUM(B43:B59)</f>
        <v>56</v>
      </c>
      <c r="C60" s="75"/>
      <c r="D60" s="75"/>
      <c r="E60" s="75"/>
      <c r="F60" s="75"/>
      <c r="G60" s="75"/>
      <c r="H60" s="75"/>
      <c r="I60" s="75"/>
      <c r="J60" s="77"/>
      <c r="K60" s="75"/>
      <c r="L60" s="77"/>
      <c r="M60" s="75"/>
      <c r="N60" s="81">
        <f>SUM(L43:L59)</f>
        <v>581231.15999999992</v>
      </c>
    </row>
    <row r="61" spans="2:14" s="79" customFormat="1">
      <c r="B61" s="82"/>
      <c r="J61" s="80"/>
      <c r="L61" s="80"/>
      <c r="N61" s="81"/>
    </row>
    <row r="62" spans="2:14" s="79" customFormat="1" ht="13.5" thickBot="1">
      <c r="B62" s="82">
        <f ca="1">SUM(B13+B21+B29+B60+B39)</f>
        <v>98</v>
      </c>
      <c r="C62" s="87" t="s">
        <v>356</v>
      </c>
      <c r="D62" s="87"/>
      <c r="H62" s="78"/>
      <c r="J62" s="80"/>
      <c r="L62" s="80"/>
      <c r="N62" s="88">
        <f>(N60+N29+N21+N12+N39)</f>
        <v>1053880.5799999998</v>
      </c>
    </row>
    <row r="63" spans="2:14" s="79" customFormat="1" ht="13.5" thickTop="1">
      <c r="J63" s="80"/>
      <c r="L63" s="80"/>
      <c r="N63" s="78"/>
    </row>
    <row r="64" spans="2:14" s="79" customFormat="1">
      <c r="J64" s="80"/>
      <c r="L64" s="80"/>
      <c r="N64" s="78"/>
    </row>
    <row r="65" spans="1:16" s="79" customFormat="1">
      <c r="J65" s="80"/>
      <c r="L65" s="80"/>
      <c r="N65" s="78"/>
    </row>
    <row r="66" spans="1:16" s="79" customFormat="1">
      <c r="J66" s="80"/>
      <c r="L66" s="80"/>
      <c r="N66" s="89"/>
    </row>
    <row r="67" spans="1:16">
      <c r="A67" s="58"/>
      <c r="B67" s="58"/>
      <c r="C67" s="58"/>
      <c r="D67" s="58"/>
      <c r="E67" s="58"/>
      <c r="F67" s="58"/>
      <c r="G67" s="58"/>
      <c r="H67" s="58"/>
      <c r="I67" s="58"/>
      <c r="J67" s="59"/>
      <c r="K67" s="58"/>
      <c r="L67" s="59"/>
      <c r="M67" s="58"/>
      <c r="N67" s="60"/>
      <c r="O67" s="58"/>
      <c r="P67" s="58"/>
    </row>
    <row r="68" spans="1:16">
      <c r="A68" s="58"/>
      <c r="B68" s="58"/>
      <c r="C68" s="58"/>
      <c r="D68" s="58"/>
      <c r="E68" s="58"/>
      <c r="F68" s="58"/>
      <c r="G68" s="58"/>
      <c r="H68" s="58"/>
      <c r="I68" s="58"/>
      <c r="J68" s="59"/>
      <c r="K68" s="58"/>
      <c r="L68" s="59"/>
      <c r="M68" s="58"/>
      <c r="N68" s="60"/>
      <c r="O68" s="58"/>
      <c r="P68" s="58"/>
    </row>
    <row r="69" spans="1:16">
      <c r="A69" s="58"/>
      <c r="B69" s="58"/>
      <c r="C69" s="58"/>
      <c r="D69" s="58"/>
      <c r="E69" s="58"/>
      <c r="F69" s="58"/>
      <c r="G69" s="58"/>
      <c r="H69" s="58"/>
      <c r="I69" s="58"/>
      <c r="J69" s="59"/>
      <c r="K69" s="58"/>
      <c r="L69" s="71"/>
      <c r="M69" s="58"/>
      <c r="N69" s="72"/>
      <c r="O69" s="58"/>
      <c r="P69" s="58"/>
    </row>
    <row r="70" spans="1:16">
      <c r="A70" s="58"/>
      <c r="B70" s="58"/>
      <c r="C70" s="58"/>
      <c r="D70" s="58"/>
      <c r="E70" s="58"/>
      <c r="F70" s="58"/>
      <c r="G70" s="58"/>
      <c r="H70" s="58"/>
      <c r="I70" s="58"/>
      <c r="J70" s="59"/>
      <c r="K70" s="58"/>
      <c r="L70" s="59"/>
      <c r="M70" s="58"/>
      <c r="N70" s="60"/>
      <c r="O70" s="58"/>
      <c r="P70" s="58"/>
    </row>
    <row r="71" spans="1:16">
      <c r="A71" s="58"/>
      <c r="B71" s="58"/>
      <c r="C71" s="58"/>
      <c r="D71" s="58"/>
      <c r="E71" s="58"/>
      <c r="F71" s="58"/>
      <c r="G71" s="58"/>
      <c r="H71" s="58"/>
      <c r="I71" s="58"/>
      <c r="J71" s="59"/>
      <c r="K71" s="58"/>
      <c r="L71" s="59"/>
      <c r="M71" s="58"/>
      <c r="N71" s="60"/>
      <c r="O71" s="58"/>
      <c r="P71" s="58"/>
    </row>
    <row r="72" spans="1:16">
      <c r="B72" s="58"/>
      <c r="C72" s="58"/>
      <c r="D72" s="58"/>
      <c r="E72" s="58"/>
      <c r="F72" s="58"/>
      <c r="G72" s="58"/>
      <c r="H72" s="58"/>
      <c r="I72" s="58"/>
      <c r="J72" s="59"/>
      <c r="K72" s="58"/>
      <c r="L72" s="59"/>
      <c r="M72" s="58"/>
      <c r="N72" s="60"/>
    </row>
  </sheetData>
  <mergeCells count="3">
    <mergeCell ref="A2:P2"/>
    <mergeCell ref="A3:P3"/>
    <mergeCell ref="A4:P4"/>
  </mergeCells>
  <pageMargins left="0.31496062992125984" right="0.19" top="0.2" bottom="0.23" header="0.17" footer="0.18"/>
  <pageSetup scale="98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Plantilla</vt:lpstr>
      <vt:lpstr>Resumen Plazas</vt:lpstr>
      <vt:lpstr>Plantilla!Área_de_impresión</vt:lpstr>
      <vt:lpstr>'Resumen Plazas'!Área_de_impresión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L.C.P. María Ana Martínez Becerril</dc:creator>
  <cp:lastModifiedBy>USUARIO FINAL</cp:lastModifiedBy>
  <cp:lastPrinted>2020-01-30T22:13:13Z</cp:lastPrinted>
  <dcterms:created xsi:type="dcterms:W3CDTF">2008-06-09T23:56:22Z</dcterms:created>
  <dcterms:modified xsi:type="dcterms:W3CDTF">2020-01-30T22:14:52Z</dcterms:modified>
</cp:coreProperties>
</file>